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X:\CPP\CA\Communications\"/>
    </mc:Choice>
  </mc:AlternateContent>
  <xr:revisionPtr revIDLastSave="0" documentId="13_ncr:1_{5B438EFA-D7F9-4B95-A2CF-C55C40A1C8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0" i="1" l="1"/>
  <c r="AD11" i="1"/>
  <c r="AD12" i="1"/>
  <c r="AD14" i="1"/>
  <c r="AD18" i="1"/>
  <c r="AD20" i="1"/>
  <c r="AD21" i="1"/>
  <c r="AD22" i="1"/>
  <c r="AD23" i="1"/>
  <c r="AD25" i="1"/>
  <c r="AD27" i="1"/>
  <c r="AD28" i="1"/>
  <c r="AD29" i="1"/>
  <c r="AD30" i="1"/>
  <c r="AD33" i="1"/>
  <c r="AD34" i="1"/>
  <c r="AD36" i="1"/>
  <c r="AD40" i="1"/>
  <c r="AD41" i="1"/>
  <c r="AD42" i="1"/>
  <c r="AD43" i="1"/>
  <c r="AD44" i="1"/>
  <c r="AD45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8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Z10" i="1"/>
  <c r="Z11" i="1"/>
  <c r="Z21" i="1"/>
  <c r="Z24" i="1"/>
  <c r="Z25" i="1"/>
  <c r="Z28" i="1"/>
  <c r="Z41" i="1"/>
  <c r="Z42" i="1"/>
  <c r="Z44" i="1"/>
  <c r="Z48" i="1"/>
  <c r="Z50" i="1"/>
  <c r="Z51" i="1"/>
  <c r="Z54" i="1"/>
  <c r="Z55" i="1"/>
  <c r="X8" i="1"/>
  <c r="X10" i="1"/>
  <c r="X11" i="1"/>
  <c r="X14" i="1"/>
  <c r="X15" i="1"/>
  <c r="X18" i="1"/>
  <c r="X21" i="1"/>
  <c r="X24" i="1"/>
  <c r="X25" i="1"/>
  <c r="X27" i="1"/>
  <c r="X28" i="1"/>
  <c r="X29" i="1"/>
  <c r="X30" i="1"/>
  <c r="X32" i="1"/>
  <c r="X33" i="1"/>
  <c r="X34" i="1"/>
  <c r="X35" i="1"/>
  <c r="X36" i="1"/>
  <c r="X37" i="1"/>
  <c r="X39" i="1"/>
  <c r="X41" i="1"/>
  <c r="X42" i="1"/>
  <c r="X44" i="1"/>
  <c r="X47" i="1"/>
  <c r="X48" i="1"/>
  <c r="X50" i="1"/>
  <c r="X51" i="1"/>
  <c r="X53" i="1"/>
  <c r="X54" i="1"/>
  <c r="X55" i="1"/>
  <c r="X56" i="1"/>
  <c r="V5" i="1"/>
  <c r="V7" i="1"/>
  <c r="V8" i="1"/>
  <c r="V9" i="1"/>
  <c r="V10" i="1"/>
  <c r="V11" i="1"/>
  <c r="V13" i="1"/>
  <c r="V14" i="1"/>
  <c r="V15" i="1"/>
  <c r="V18" i="1"/>
  <c r="V20" i="1"/>
  <c r="V21" i="1"/>
  <c r="V22" i="1"/>
  <c r="V23" i="1"/>
  <c r="V24" i="1"/>
  <c r="V25" i="1"/>
  <c r="V26" i="1"/>
  <c r="V27" i="1"/>
  <c r="V28" i="1"/>
  <c r="V29" i="1"/>
  <c r="V30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7" i="1"/>
  <c r="V48" i="1"/>
  <c r="V49" i="1"/>
  <c r="V50" i="1"/>
  <c r="V51" i="1"/>
  <c r="V52" i="1"/>
  <c r="V53" i="1"/>
  <c r="V54" i="1"/>
  <c r="V55" i="1"/>
  <c r="V56" i="1"/>
  <c r="V57" i="1"/>
  <c r="V58" i="1"/>
  <c r="T5" i="1"/>
  <c r="T6" i="1"/>
  <c r="T11" i="1"/>
  <c r="T14" i="1"/>
  <c r="T18" i="1"/>
  <c r="T24" i="1"/>
  <c r="T25" i="1"/>
  <c r="T26" i="1"/>
  <c r="T27" i="1"/>
  <c r="T28" i="1"/>
  <c r="T32" i="1"/>
  <c r="T34" i="1"/>
  <c r="T37" i="1"/>
  <c r="T38" i="1"/>
  <c r="T42" i="1"/>
  <c r="T44" i="1"/>
  <c r="T47" i="1"/>
  <c r="T53" i="1"/>
  <c r="T55" i="1"/>
  <c r="T56" i="1"/>
  <c r="R5" i="1"/>
  <c r="R8" i="1"/>
  <c r="R9" i="1"/>
  <c r="R10" i="1"/>
  <c r="R11" i="1"/>
  <c r="R13" i="1"/>
  <c r="R14" i="1"/>
  <c r="R15" i="1"/>
  <c r="R18" i="1"/>
  <c r="R20" i="1"/>
  <c r="R21" i="1"/>
  <c r="R23" i="1"/>
  <c r="R24" i="1"/>
  <c r="R25" i="1"/>
  <c r="R26" i="1"/>
  <c r="R27" i="1"/>
  <c r="R28" i="1"/>
  <c r="R29" i="1"/>
  <c r="R30" i="1"/>
  <c r="R31" i="1"/>
  <c r="R32" i="1"/>
  <c r="R33" i="1"/>
  <c r="R34" i="1"/>
  <c r="R36" i="1"/>
  <c r="R37" i="1"/>
  <c r="R38" i="1"/>
  <c r="R39" i="1"/>
  <c r="R41" i="1"/>
  <c r="R42" i="1"/>
  <c r="R44" i="1"/>
  <c r="R45" i="1"/>
  <c r="R47" i="1"/>
  <c r="R48" i="1"/>
  <c r="R49" i="1"/>
  <c r="R50" i="1"/>
  <c r="R51" i="1"/>
  <c r="R52" i="1"/>
  <c r="R53" i="1"/>
  <c r="R54" i="1"/>
  <c r="R55" i="1"/>
  <c r="R56" i="1"/>
  <c r="R57" i="1"/>
  <c r="P9" i="1"/>
  <c r="P10" i="1"/>
  <c r="P11" i="1"/>
  <c r="P13" i="1"/>
  <c r="P14" i="1"/>
  <c r="P18" i="1"/>
  <c r="P20" i="1"/>
  <c r="P21" i="1"/>
  <c r="P22" i="1"/>
  <c r="P23" i="1"/>
  <c r="P24" i="1"/>
  <c r="P25" i="1"/>
  <c r="P26" i="1"/>
  <c r="P28" i="1"/>
  <c r="P29" i="1"/>
  <c r="P30" i="1"/>
  <c r="P32" i="1"/>
  <c r="P33" i="1"/>
  <c r="P34" i="1"/>
  <c r="P35" i="1"/>
  <c r="P36" i="1"/>
  <c r="P37" i="1"/>
  <c r="P38" i="1"/>
  <c r="P40" i="1"/>
  <c r="P41" i="1"/>
  <c r="P42" i="1"/>
  <c r="P44" i="1"/>
  <c r="P45" i="1"/>
  <c r="P47" i="1"/>
  <c r="P48" i="1"/>
  <c r="P49" i="1"/>
  <c r="P50" i="1"/>
  <c r="P51" i="1"/>
  <c r="P52" i="1"/>
  <c r="P53" i="1"/>
  <c r="P54" i="1"/>
  <c r="P55" i="1"/>
  <c r="P56" i="1"/>
  <c r="P57" i="1"/>
  <c r="L9" i="1"/>
  <c r="L10" i="1"/>
  <c r="L11" i="1"/>
  <c r="L14" i="1"/>
  <c r="L18" i="1"/>
  <c r="L25" i="1"/>
  <c r="L28" i="1"/>
  <c r="L30" i="1"/>
  <c r="L33" i="1"/>
  <c r="L34" i="1"/>
  <c r="L36" i="1"/>
  <c r="L37" i="1"/>
  <c r="L41" i="1"/>
  <c r="L44" i="1"/>
  <c r="L48" i="1"/>
  <c r="L50" i="1"/>
  <c r="L51" i="1"/>
  <c r="L54" i="1"/>
  <c r="L56" i="1"/>
  <c r="AE59" i="1"/>
  <c r="X59" i="1" s="1"/>
  <c r="AC59" i="1"/>
  <c r="AD59" i="1" s="1"/>
  <c r="AA59" i="1"/>
  <c r="AB59" i="1" s="1"/>
  <c r="Y59" i="1"/>
  <c r="Z59" i="1" s="1"/>
  <c r="W59" i="1"/>
  <c r="U59" i="1"/>
  <c r="S59" i="1"/>
  <c r="Q59" i="1"/>
  <c r="R59" i="1" s="1"/>
  <c r="O59" i="1"/>
  <c r="P59" i="1" s="1"/>
  <c r="M59" i="1"/>
  <c r="N59" i="1" s="1"/>
  <c r="K59" i="1"/>
  <c r="I59" i="1"/>
  <c r="N7" i="1"/>
  <c r="N10" i="1"/>
  <c r="N13" i="1"/>
  <c r="N14" i="1"/>
  <c r="N18" i="1"/>
  <c r="N20" i="1"/>
  <c r="N21" i="1"/>
  <c r="N23" i="1"/>
  <c r="N24" i="1"/>
  <c r="N25" i="1"/>
  <c r="N27" i="1"/>
  <c r="N28" i="1"/>
  <c r="N29" i="1"/>
  <c r="N30" i="1"/>
  <c r="N33" i="1"/>
  <c r="N34" i="1"/>
  <c r="N35" i="1"/>
  <c r="N39" i="1"/>
  <c r="N41" i="1"/>
  <c r="N42" i="1"/>
  <c r="N44" i="1"/>
  <c r="N47" i="1"/>
  <c r="N48" i="1"/>
  <c r="N49" i="1"/>
  <c r="N50" i="1"/>
  <c r="N51" i="1"/>
  <c r="N52" i="1"/>
  <c r="N53" i="1"/>
  <c r="N54" i="1"/>
  <c r="N55" i="1"/>
  <c r="N56" i="1"/>
  <c r="N57" i="1"/>
  <c r="N58" i="1"/>
  <c r="N5" i="1"/>
  <c r="D9" i="1"/>
  <c r="J5" i="1"/>
  <c r="J6" i="1"/>
  <c r="J7" i="1"/>
  <c r="J8" i="1"/>
  <c r="J9" i="1"/>
  <c r="J10" i="1"/>
  <c r="J11" i="1"/>
  <c r="J12" i="1"/>
  <c r="J13" i="1"/>
  <c r="J14" i="1"/>
  <c r="J15" i="1"/>
  <c r="J16" i="1"/>
  <c r="J18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H59" i="1"/>
  <c r="J59" i="1" s="1"/>
  <c r="C59" i="1"/>
  <c r="E59" i="1"/>
  <c r="F59" i="1"/>
  <c r="B59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D5" i="1"/>
  <c r="D6" i="1"/>
  <c r="D7" i="1"/>
  <c r="D8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L59" i="1" l="1"/>
  <c r="T59" i="1"/>
  <c r="V59" i="1"/>
  <c r="G59" i="1"/>
  <c r="D59" i="1"/>
</calcChain>
</file>

<file path=xl/sharedStrings.xml><?xml version="1.0" encoding="utf-8"?>
<sst xmlns="http://schemas.openxmlformats.org/spreadsheetml/2006/main" count="111" uniqueCount="90">
  <si>
    <t>Recipient Name</t>
  </si>
  <si>
    <t>Alabama Department Of Agriculture And Industries</t>
  </si>
  <si>
    <t>Alaska Department Of Natural Resources, Division Of Agriculture</t>
  </si>
  <si>
    <t>Arizona Department Of Economic Security</t>
  </si>
  <si>
    <t>Arkansas Department Of Human Services</t>
  </si>
  <si>
    <t>California Department Of Social Services</t>
  </si>
  <si>
    <t>Colorado Department Of Human Services</t>
  </si>
  <si>
    <t>Connecticut Department Of Agriculture</t>
  </si>
  <si>
    <t>Delaware Department Of Agriculture</t>
  </si>
  <si>
    <t>District Of Columbia Department Of Health</t>
  </si>
  <si>
    <t>Florida Department Of Agriculture And Consumer Services</t>
  </si>
  <si>
    <t>Georgia Department Of Agriculture</t>
  </si>
  <si>
    <t>Guam Department Of Agriculture</t>
  </si>
  <si>
    <t>Illinois Department Of Agriculture</t>
  </si>
  <si>
    <t>Indiana State Department Of Health</t>
  </si>
  <si>
    <t>Iowa Department Of Agriculture And Land Stewardship</t>
  </si>
  <si>
    <t>Kansas Department Of Agriculture</t>
  </si>
  <si>
    <t>Kentucky Department Of Agriculture</t>
  </si>
  <si>
    <t>Louisiana Department Of Agriculture And Forestry</t>
  </si>
  <si>
    <t>Maine Department Of Agriculture, Conservation And Forestry</t>
  </si>
  <si>
    <t>Maryland Department Of Agriculture</t>
  </si>
  <si>
    <t>Massachusetts Department Of Agricultural Resources</t>
  </si>
  <si>
    <t>Michigan Department Of Education</t>
  </si>
  <si>
    <t>Minnesota Department Of Agriculture</t>
  </si>
  <si>
    <t>Mississippi Department Of Agriculture</t>
  </si>
  <si>
    <t>Missouri Department Of Social Services</t>
  </si>
  <si>
    <t>Montana Department Of Agriculture</t>
  </si>
  <si>
    <t>Nebraska Department Of Health And Human Services</t>
  </si>
  <si>
    <t>Nevada Department Of Agriculture</t>
  </si>
  <si>
    <t>New Hampshire Department Of Agriculture, Markets And Food</t>
  </si>
  <si>
    <t>New Jersey Department Of Agriculture</t>
  </si>
  <si>
    <t>New Mexico State University</t>
  </si>
  <si>
    <t>New York Department Of Agriculture And Markets</t>
  </si>
  <si>
    <t>North Carolina Department Of Agriculture And Consumer Services</t>
  </si>
  <si>
    <t>North Dakota Department Of Agriculture</t>
  </si>
  <si>
    <t>Northern Mariana Islands Department Of Commerce</t>
  </si>
  <si>
    <t>Ohio Department Of Job And Family Services</t>
  </si>
  <si>
    <t>Oklahoma Department Of Human Services</t>
  </si>
  <si>
    <t>Oregon Department Of Human Services</t>
  </si>
  <si>
    <t>Pennsylvania Department Of Agriculture</t>
  </si>
  <si>
    <t>Puerto Rico Land Authority</t>
  </si>
  <si>
    <t>Rhode Island Department Of Environmental Management</t>
  </si>
  <si>
    <t>South Carolina Department Of Agriculture</t>
  </si>
  <si>
    <t>South Dakota Department Of Agriculture And Natural Resources</t>
  </si>
  <si>
    <t>Tennessee Department Of Agriculture</t>
  </si>
  <si>
    <t>Texas Department Of Agriculture</t>
  </si>
  <si>
    <t>Utah Department Of Health</t>
  </si>
  <si>
    <t>Vermont Agency Of Agriculture, Food &amp; Markets</t>
  </si>
  <si>
    <t>Virginia Department Of Agriculture And Consumer Services</t>
  </si>
  <si>
    <t>Washington State Department Of Agriculture</t>
  </si>
  <si>
    <t>West Virginia Department Of Agriculture</t>
  </si>
  <si>
    <t>Wisconsin Department Of Agriculture, Trade And Consumer Protection</t>
  </si>
  <si>
    <t>Wyoming Department Of Family Services</t>
  </si>
  <si>
    <t>LFPA Award Amount</t>
  </si>
  <si>
    <t>LFPA Plus Award Amount</t>
  </si>
  <si>
    <t>Total Award (LFPA + LFPA Plus)</t>
  </si>
  <si>
    <t>Hawaii State Department of Education</t>
  </si>
  <si>
    <t>Idaho Department of Health &amp; Welfare</t>
  </si>
  <si>
    <t>-</t>
  </si>
  <si>
    <t>Total</t>
  </si>
  <si>
    <t>Total Number of Purchases (LFPA + LFPA Plus Combined)</t>
  </si>
  <si>
    <t>LFPA Spending</t>
  </si>
  <si>
    <t>LFPA Plus Spending</t>
  </si>
  <si>
    <t>Total Number of Unique Producers</t>
  </si>
  <si>
    <t>Number of Unique Underserved Producers</t>
  </si>
  <si>
    <t>Percentage of Underserved Producers</t>
  </si>
  <si>
    <t>Total Value of Food Purchases</t>
  </si>
  <si>
    <t>Beverages</t>
  </si>
  <si>
    <t>Bread and Grains</t>
  </si>
  <si>
    <t>Dairy and Milk</t>
  </si>
  <si>
    <t>Eggs</t>
  </si>
  <si>
    <t>Fish and Seafood</t>
  </si>
  <si>
    <t>Meat and Poultry</t>
  </si>
  <si>
    <t>Nuts, Seeds, and Legumes</t>
  </si>
  <si>
    <t>Produce</t>
  </si>
  <si>
    <t>Snacks and Condiments</t>
  </si>
  <si>
    <t>Beverages %</t>
  </si>
  <si>
    <t>Bread and Grains %</t>
  </si>
  <si>
    <t>Dairy and Milk %</t>
  </si>
  <si>
    <t>Eggs %</t>
  </si>
  <si>
    <t>Fish and Seafood %</t>
  </si>
  <si>
    <t>Meat and Poultry %</t>
  </si>
  <si>
    <t>Nuts, Seeds, and Legumes %</t>
  </si>
  <si>
    <t>Produce %</t>
  </si>
  <si>
    <t>Snacks and Condiments %</t>
  </si>
  <si>
    <t xml:space="preserve">Producers </t>
  </si>
  <si>
    <t xml:space="preserve">Award Amounts </t>
  </si>
  <si>
    <t>Food Products</t>
  </si>
  <si>
    <t>Prepared Meals and Entrées</t>
  </si>
  <si>
    <t>Prepared Meals and Entrées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</si>
</sst>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%"/>
    <numFmt numFmtId="166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Tahoma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  <border>
      <left/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4" tint="0.39997558519241921"/>
      </top>
      <bottom/>
      <diagonal/>
    </border>
    <border>
      <left/>
      <right style="medium">
        <color indexed="64"/>
      </right>
      <top style="thin">
        <color theme="4" tint="0.3999755851924192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4" tint="0.39997558519241921"/>
      </right>
      <top style="thin">
        <color indexed="64"/>
      </top>
      <bottom style="medium">
        <color indexed="64"/>
      </bottom>
      <diagonal/>
    </border>
    <border>
      <left/>
      <right style="thin">
        <color theme="4" tint="0.39997558519241921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164" fontId="5" fillId="0" borderId="2" xfId="0" applyNumberFormat="1" applyFont="1" applyBorder="1" applyAlignment="1">
      <alignment horizontal="right" vertical="top"/>
    </xf>
    <xf numFmtId="0" fontId="5" fillId="0" borderId="1" xfId="0" applyFont="1" applyBorder="1" applyAlignment="1">
      <alignment horizontal="left" vertical="top"/>
    </xf>
    <xf numFmtId="43" fontId="4" fillId="0" borderId="0" xfId="1" applyFont="1" applyFill="1" applyAlignment="1">
      <alignment horizontal="right"/>
    </xf>
    <xf numFmtId="164" fontId="6" fillId="0" borderId="2" xfId="0" applyNumberFormat="1" applyFont="1" applyBorder="1" applyAlignment="1">
      <alignment horizontal="right" vertical="top"/>
    </xf>
    <xf numFmtId="0" fontId="5" fillId="0" borderId="2" xfId="0" applyFont="1" applyBorder="1" applyAlignment="1">
      <alignment horizontal="right" vertical="top"/>
    </xf>
    <xf numFmtId="164" fontId="5" fillId="0" borderId="0" xfId="0" applyNumberFormat="1" applyFont="1" applyAlignment="1">
      <alignment horizontal="right" vertical="top"/>
    </xf>
    <xf numFmtId="165" fontId="5" fillId="0" borderId="0" xfId="3" applyNumberFormat="1" applyFont="1" applyFill="1" applyBorder="1" applyAlignment="1">
      <alignment horizontal="right" vertical="center"/>
    </xf>
    <xf numFmtId="9" fontId="5" fillId="0" borderId="0" xfId="3" applyFont="1" applyFill="1" applyBorder="1" applyAlignment="1">
      <alignment horizontal="right" vertical="center"/>
    </xf>
    <xf numFmtId="0" fontId="5" fillId="0" borderId="6" xfId="0" applyFont="1" applyBorder="1" applyAlignment="1">
      <alignment horizontal="left" vertical="top"/>
    </xf>
    <xf numFmtId="164" fontId="6" fillId="0" borderId="5" xfId="0" applyNumberFormat="1" applyFont="1" applyBorder="1" applyAlignment="1">
      <alignment horizontal="right" vertical="top"/>
    </xf>
    <xf numFmtId="0" fontId="5" fillId="0" borderId="5" xfId="0" applyFont="1" applyBorder="1" applyAlignment="1">
      <alignment horizontal="right" vertical="top"/>
    </xf>
    <xf numFmtId="0" fontId="2" fillId="3" borderId="7" xfId="0" applyFont="1" applyFill="1" applyBorder="1" applyAlignment="1">
      <alignment horizontal="left" wrapText="1"/>
    </xf>
    <xf numFmtId="0" fontId="2" fillId="3" borderId="7" xfId="0" applyFont="1" applyFill="1" applyBorder="1" applyAlignment="1">
      <alignment horizontal="left"/>
    </xf>
    <xf numFmtId="0" fontId="5" fillId="0" borderId="12" xfId="0" applyFont="1" applyBorder="1" applyAlignment="1">
      <alignment horizontal="right" vertical="top"/>
    </xf>
    <xf numFmtId="9" fontId="5" fillId="0" borderId="9" xfId="3" applyFont="1" applyFill="1" applyBorder="1" applyAlignment="1">
      <alignment horizontal="right" vertical="top"/>
    </xf>
    <xf numFmtId="0" fontId="5" fillId="0" borderId="11" xfId="0" applyFont="1" applyBorder="1" applyAlignment="1">
      <alignment horizontal="right" vertical="top"/>
    </xf>
    <xf numFmtId="9" fontId="5" fillId="0" borderId="10" xfId="3" applyFont="1" applyFill="1" applyBorder="1" applyAlignment="1">
      <alignment horizontal="right" vertical="top"/>
    </xf>
    <xf numFmtId="9" fontId="5" fillId="0" borderId="0" xfId="3" applyFont="1" applyFill="1" applyBorder="1" applyAlignment="1">
      <alignment horizontal="right" vertical="top"/>
    </xf>
    <xf numFmtId="165" fontId="5" fillId="0" borderId="0" xfId="3" applyNumberFormat="1" applyFont="1" applyFill="1" applyBorder="1" applyAlignment="1">
      <alignment horizontal="right" vertical="top"/>
    </xf>
    <xf numFmtId="0" fontId="10" fillId="4" borderId="0" xfId="0" applyFont="1" applyFill="1"/>
    <xf numFmtId="10" fontId="5" fillId="0" borderId="0" xfId="3" applyNumberFormat="1" applyFont="1" applyFill="1" applyBorder="1" applyAlignment="1">
      <alignment horizontal="right" vertical="center"/>
    </xf>
    <xf numFmtId="10" fontId="5" fillId="0" borderId="0" xfId="3" applyNumberFormat="1" applyFont="1" applyFill="1" applyBorder="1" applyAlignment="1">
      <alignment horizontal="right" vertical="top"/>
    </xf>
    <xf numFmtId="166" fontId="5" fillId="0" borderId="9" xfId="0" applyNumberFormat="1" applyFont="1" applyBorder="1" applyAlignment="1">
      <alignment horizontal="right" vertical="top"/>
    </xf>
    <xf numFmtId="166" fontId="5" fillId="0" borderId="10" xfId="0" applyNumberFormat="1" applyFont="1" applyBorder="1" applyAlignment="1">
      <alignment horizontal="right" vertical="top"/>
    </xf>
    <xf numFmtId="166" fontId="5" fillId="0" borderId="0" xfId="0" applyNumberFormat="1" applyFont="1" applyAlignment="1">
      <alignment horizontal="right" vertical="top"/>
    </xf>
    <xf numFmtId="166" fontId="5" fillId="0" borderId="0" xfId="2" applyNumberFormat="1" applyFont="1" applyFill="1" applyBorder="1" applyAlignment="1">
      <alignment horizontal="right" vertical="center"/>
    </xf>
    <xf numFmtId="166" fontId="7" fillId="0" borderId="8" xfId="1" applyNumberFormat="1" applyFont="1" applyFill="1" applyBorder="1" applyAlignment="1">
      <alignment horizontal="right"/>
    </xf>
    <xf numFmtId="166" fontId="7" fillId="0" borderId="0" xfId="1" applyNumberFormat="1" applyFont="1" applyFill="1" applyBorder="1" applyAlignment="1">
      <alignment horizontal="right"/>
    </xf>
    <xf numFmtId="0" fontId="2" fillId="3" borderId="17" xfId="0" applyFont="1" applyFill="1" applyBorder="1" applyAlignment="1">
      <alignment horizontal="center" wrapText="1"/>
    </xf>
    <xf numFmtId="0" fontId="2" fillId="3" borderId="16" xfId="0" applyFont="1" applyFill="1" applyBorder="1" applyAlignment="1">
      <alignment horizontal="center" wrapText="1"/>
    </xf>
    <xf numFmtId="0" fontId="2" fillId="3" borderId="18" xfId="0" applyFont="1" applyFill="1" applyBorder="1" applyAlignment="1">
      <alignment horizontal="center" wrapText="1"/>
    </xf>
    <xf numFmtId="0" fontId="5" fillId="0" borderId="19" xfId="0" applyFont="1" applyBorder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9" fontId="5" fillId="0" borderId="20" xfId="3" applyFont="1" applyFill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2" fillId="3" borderId="21" xfId="0" applyFont="1" applyFill="1" applyBorder="1" applyAlignment="1">
      <alignment horizontal="center" wrapText="1"/>
    </xf>
    <xf numFmtId="0" fontId="2" fillId="3" borderId="22" xfId="0" applyFont="1" applyFill="1" applyBorder="1" applyAlignment="1">
      <alignment horizontal="center" wrapText="1"/>
    </xf>
    <xf numFmtId="9" fontId="5" fillId="0" borderId="8" xfId="3" applyFont="1" applyFill="1" applyBorder="1" applyAlignment="1">
      <alignment horizontal="right" vertical="top"/>
    </xf>
    <xf numFmtId="9" fontId="5" fillId="0" borderId="23" xfId="3" applyFont="1" applyFill="1" applyBorder="1" applyAlignment="1">
      <alignment horizontal="right" vertical="top"/>
    </xf>
    <xf numFmtId="0" fontId="5" fillId="0" borderId="8" xfId="0" applyFont="1" applyBorder="1" applyAlignment="1">
      <alignment horizontal="right" vertical="top"/>
    </xf>
    <xf numFmtId="0" fontId="5" fillId="0" borderId="3" xfId="0" applyFont="1" applyBorder="1" applyAlignment="1">
      <alignment horizontal="left" vertical="top"/>
    </xf>
    <xf numFmtId="166" fontId="7" fillId="0" borderId="24" xfId="1" applyNumberFormat="1" applyFont="1" applyFill="1" applyBorder="1" applyAlignment="1">
      <alignment horizontal="right"/>
    </xf>
    <xf numFmtId="166" fontId="5" fillId="0" borderId="20" xfId="0" applyNumberFormat="1" applyFont="1" applyBorder="1" applyAlignment="1">
      <alignment horizontal="right" vertical="top"/>
    </xf>
    <xf numFmtId="164" fontId="6" fillId="0" borderId="4" xfId="0" applyNumberFormat="1" applyFont="1" applyBorder="1" applyAlignment="1">
      <alignment horizontal="right" vertical="top"/>
    </xf>
    <xf numFmtId="0" fontId="2" fillId="0" borderId="25" xfId="0" applyFont="1" applyBorder="1" applyAlignment="1">
      <alignment horizontal="left" vertical="top"/>
    </xf>
    <xf numFmtId="166" fontId="8" fillId="2" borderId="26" xfId="1" applyNumberFormat="1" applyFont="1" applyFill="1" applyBorder="1"/>
    <xf numFmtId="166" fontId="8" fillId="2" borderId="27" xfId="1" applyNumberFormat="1" applyFont="1" applyFill="1" applyBorder="1"/>
    <xf numFmtId="166" fontId="8" fillId="2" borderId="28" xfId="1" applyNumberFormat="1" applyFont="1" applyFill="1" applyBorder="1" applyAlignment="1">
      <alignment horizontal="right"/>
    </xf>
    <xf numFmtId="164" fontId="3" fillId="2" borderId="27" xfId="1" applyNumberFormat="1" applyFont="1" applyFill="1" applyBorder="1"/>
    <xf numFmtId="164" fontId="3" fillId="2" borderId="29" xfId="1" applyNumberFormat="1" applyFont="1" applyFill="1" applyBorder="1" applyAlignment="1">
      <alignment horizontal="right"/>
    </xf>
    <xf numFmtId="0" fontId="3" fillId="2" borderId="30" xfId="1" applyNumberFormat="1" applyFont="1" applyFill="1" applyBorder="1" applyAlignment="1">
      <alignment horizontal="right"/>
    </xf>
    <xf numFmtId="0" fontId="3" fillId="2" borderId="29" xfId="1" applyNumberFormat="1" applyFont="1" applyFill="1" applyBorder="1" applyAlignment="1">
      <alignment horizontal="right"/>
    </xf>
    <xf numFmtId="9" fontId="3" fillId="2" borderId="28" xfId="3" applyFont="1" applyFill="1" applyBorder="1" applyAlignment="1">
      <alignment horizontal="right"/>
    </xf>
    <xf numFmtId="166" fontId="2" fillId="0" borderId="29" xfId="0" applyNumberFormat="1" applyFont="1" applyBorder="1" applyAlignment="1">
      <alignment horizontal="right" vertical="top"/>
    </xf>
    <xf numFmtId="165" fontId="2" fillId="0" borderId="29" xfId="3" applyNumberFormat="1" applyFont="1" applyBorder="1" applyAlignment="1">
      <alignment horizontal="right" vertical="top"/>
    </xf>
    <xf numFmtId="9" fontId="2" fillId="0" borderId="29" xfId="3" applyFont="1" applyBorder="1" applyAlignment="1">
      <alignment horizontal="right" vertical="top"/>
    </xf>
    <xf numFmtId="166" fontId="2" fillId="0" borderId="28" xfId="0" applyNumberFormat="1" applyFont="1" applyBorder="1" applyAlignment="1">
      <alignment horizontal="right" vertical="top"/>
    </xf>
    <xf numFmtId="0" fontId="2" fillId="3" borderId="31" xfId="0" applyFont="1" applyFill="1" applyBorder="1" applyAlignment="1">
      <alignment horizontal="center" wrapText="1"/>
    </xf>
    <xf numFmtId="0" fontId="9" fillId="4" borderId="13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ahoma"/>
        <family val="2"/>
        <scheme val="none"/>
      </font>
      <numFmt numFmtId="166" formatCode="&quot;$&quot;#,##0"/>
      <alignment horizontal="left" vertical="top" textRotation="0" wrapText="0" indent="0" justifyLastLine="0" shrinkToFit="0" readingOrder="0"/>
      <border diagonalUp="0" diagonalDown="0" outline="0">
        <left/>
        <right style="medium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ahoma"/>
        <scheme val="none"/>
      </font>
      <numFmt numFmtId="2" formatCode="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ahoma"/>
        <family val="2"/>
        <scheme val="none"/>
      </font>
      <numFmt numFmtId="166" formatCode="&quot;$&quot;#,##0"/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ahoma"/>
        <scheme val="none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ahoma"/>
        <family val="2"/>
        <scheme val="none"/>
      </font>
      <numFmt numFmtId="166" formatCode="&quot;$&quot;#,##0"/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ahoma"/>
        <family val="2"/>
        <scheme val="none"/>
      </font>
      <numFmt numFmtId="164" formatCode="&quot;$&quot;#,##0.00"/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ahoma"/>
        <family val="2"/>
        <scheme val="none"/>
      </font>
      <numFmt numFmtId="166" formatCode="&quot;$&quot;#,##0"/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ahoma"/>
        <family val="2"/>
        <scheme val="none"/>
      </font>
      <numFmt numFmtId="164" formatCode="&quot;$&quot;#,##0.00"/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ahoma"/>
        <family val="2"/>
        <scheme val="none"/>
      </font>
      <numFmt numFmtId="166" formatCode="&quot;$&quot;#,##0"/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ahoma"/>
        <scheme val="none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ahoma"/>
        <family val="2"/>
        <scheme val="none"/>
      </font>
      <numFmt numFmtId="166" formatCode="&quot;$&quot;#,##0"/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ahoma"/>
        <family val="2"/>
        <scheme val="none"/>
      </font>
      <numFmt numFmtId="164" formatCode="&quot;$&quot;#,##0.00"/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ahoma"/>
        <family val="2"/>
        <scheme val="none"/>
      </font>
      <numFmt numFmtId="166" formatCode="&quot;$&quot;#,##0"/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ahoma"/>
        <scheme val="none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ahoma"/>
        <family val="2"/>
        <scheme val="none"/>
      </font>
      <numFmt numFmtId="166" formatCode="&quot;$&quot;#,##0"/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ahoma"/>
        <scheme val="none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ahoma"/>
        <family val="2"/>
        <scheme val="none"/>
      </font>
      <numFmt numFmtId="166" formatCode="&quot;$&quot;#,##0"/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ahoma"/>
        <scheme val="none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ahoma"/>
        <family val="2"/>
        <scheme val="none"/>
      </font>
      <numFmt numFmtId="166" formatCode="&quot;$&quot;#,##0"/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ahoma"/>
        <scheme val="none"/>
      </font>
      <numFmt numFmtId="2" formatCode="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ahoma"/>
        <family val="2"/>
        <scheme val="none"/>
      </font>
      <alignment horizontal="left" vertical="top" textRotation="0" wrapText="0" indent="0" justifyLastLine="0" shrinkToFit="0" readingOrder="0"/>
      <border diagonalUp="0" diagonalDown="0">
        <left style="medium">
          <color indexed="64"/>
        </left>
        <right/>
        <vertical/>
      </border>
    </dxf>
    <dxf>
      <border diagonalUp="0" diagonalDown="0">
        <left/>
        <right style="medium">
          <color indexed="64"/>
        </right>
        <vertic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ahoma"/>
        <family val="2"/>
        <scheme val="none"/>
      </font>
      <numFmt numFmtId="164" formatCode="&quot;$&quot;#,##0.00"/>
      <fill>
        <patternFill patternType="solid">
          <fgColor theme="4" tint="0.79998168889431442"/>
          <bgColor theme="4" tint="0.79998168889431442"/>
        </patternFill>
      </fill>
      <alignment horizontal="right" vertical="top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ahoma"/>
        <family val="2"/>
        <scheme val="none"/>
      </font>
      <numFmt numFmtId="164" formatCode="&quot;$&quot;#,##0.00"/>
      <fill>
        <patternFill patternType="solid">
          <fgColor theme="4" tint="0.79998168889431442"/>
          <bgColor theme="4" tint="0.79998168889431442"/>
        </patternFill>
      </fill>
      <alignment horizontal="right" vertical="top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ahoma"/>
        <family val="2"/>
        <scheme val="none"/>
      </font>
      <numFmt numFmtId="164" formatCode="&quot;$&quot;#,##0.00"/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ahoma"/>
        <family val="2"/>
        <scheme val="none"/>
      </font>
      <numFmt numFmtId="164" formatCode="&quot;$&quot;#,##0.00"/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numFmt numFmtId="166" formatCode="&quot;$&quot;#,##0"/>
      <fill>
        <patternFill patternType="solid">
          <fgColor theme="4" tint="0.79998168889431442"/>
          <bgColor theme="4" tint="0.79998168889431442"/>
        </patternFill>
      </fill>
      <alignment horizontal="right" vertical="top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sz val="10"/>
        <name val="Tahoma"/>
        <family val="2"/>
        <scheme val="none"/>
      </font>
      <numFmt numFmtId="166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numFmt numFmtId="166" formatCode="&quot;$&quot;#,##0"/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ahoma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right style="thin">
          <color theme="4" tint="0.3999755851924192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ahoma"/>
        <family val="2"/>
        <scheme val="none"/>
      </font>
      <alignment horizontal="left" vertical="top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ahoma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683A07C-51C6-4783-814D-3046BF9A9677}" name="Table1" displayName="Table1" ref="A4:AE59" totalsRowShown="0" headerRowDxfId="33" dataDxfId="31" headerRowBorderDxfId="32" tableBorderDxfId="30">
  <autoFilter ref="A4:AE59" xr:uid="{8683A07C-51C6-4783-814D-3046BF9A967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</autoFilter>
  <tableColumns count="31">
    <tableColumn id="2" xr3:uid="{EAC5FE3C-0CD6-4FD1-8B83-02A627FA7863}" name="Recipient Name" dataDxfId="29"/>
    <tableColumn id="3" xr3:uid="{990C3F60-5B85-4713-AD86-3CBEAAF8EBFE}" name="LFPA Award Amount" dataDxfId="28" dataCellStyle="Comma"/>
    <tableColumn id="4" xr3:uid="{5939F92F-450A-42D7-BE32-980DE8174DCA}" name="LFPA Plus Award Amount" dataDxfId="27"/>
    <tableColumn id="5" xr3:uid="{C7B6FF95-E9E4-4D9F-A831-8398D99331DD}" name="Total Award (LFPA + LFPA Plus)" dataDxfId="26">
      <calculatedColumnFormula>SUM(Table1[[#This Row],[LFPA Award Amount]:[LFPA Plus Award Amount]])</calculatedColumnFormula>
    </tableColumn>
    <tableColumn id="13" xr3:uid="{288D8995-689A-4661-92B2-D71EDA33812D}" name="LFPA Spending" dataDxfId="25"/>
    <tableColumn id="14" xr3:uid="{D39A6CB6-8F2F-4CBB-B2A7-D259DD93EE0B}" name="LFPA Plus Spending" dataDxfId="24"/>
    <tableColumn id="12" xr3:uid="{3140417D-DA1D-47E5-BE47-FEAF2278A4D6}" name="Total Number of Purchases (LFPA + LFPA Plus Combined)" dataDxfId="23">
      <calculatedColumnFormula>SUM(Table1[[#This Row],[LFPA Spending]:[LFPA Plus Spending]])</calculatedColumnFormula>
    </tableColumn>
    <tableColumn id="15" xr3:uid="{B7F1DFEB-0495-4EEC-BF10-14E1B6A94346}" name="Total Number of Unique Producers" dataDxfId="22"/>
    <tableColumn id="16" xr3:uid="{39E973DA-5569-4DF4-BAA9-5C1BFB2B1A7F}" name="Number of Unique Underserved Producers"/>
    <tableColumn id="17" xr3:uid="{77A2793A-E228-4C4F-87FD-74DC28B16653}" name="Percentage of Underserved Producers" dataDxfId="21" dataCellStyle="Percent">
      <calculatedColumnFormula>Table1[[#This Row],[Number of Unique Underserved Producers]]/Table1[[#This Row],[Total Number of Unique Producers]]</calculatedColumnFormula>
    </tableColumn>
    <tableColumn id="19" xr3:uid="{ED978B50-9E62-4451-AAC0-721066E0DA94}" name="Beverages" dataDxfId="20"/>
    <tableColumn id="31" xr3:uid="{CB98AD87-45DE-42AB-8226-47AB9EDDDCAA}" name="Beverages %" dataDxfId="19" dataCellStyle="Currency">
      <calculatedColumnFormula>Table1[[#This Row],[Beverages]]/Table1[[#This Row],[Total Value of Food Purchases]]</calculatedColumnFormula>
    </tableColumn>
    <tableColumn id="20" xr3:uid="{B041F7BF-550A-4C1F-B9D8-F312D9DE1F3A}" name="Bread and Grains" dataDxfId="18"/>
    <tableColumn id="32" xr3:uid="{97AA0633-DE09-4A6A-B903-F86D05916B5D}" name="Bread and Grains %" dataDxfId="17" dataCellStyle="Currency">
      <calculatedColumnFormula>(M5/AE5)*100</calculatedColumnFormula>
    </tableColumn>
    <tableColumn id="21" xr3:uid="{A15042D2-C023-4CEF-9323-A3506944F9C0}" name="Dairy and Milk" dataDxfId="16"/>
    <tableColumn id="33" xr3:uid="{9220C72C-C863-429F-BFD1-E1BA51C5502F}" name="Dairy and Milk %" dataDxfId="15" dataCellStyle="Currency">
      <calculatedColumnFormula>Table1[[#This Row],[Dairy and Milk]]/Table1[[#This Row],[Total Value of Food Purchases]]</calculatedColumnFormula>
    </tableColumn>
    <tableColumn id="22" xr3:uid="{9A18AE82-D50A-4C76-AA58-BE7A62A7CE0D}" name="Eggs" dataDxfId="14"/>
    <tableColumn id="34" xr3:uid="{C1FDD45E-5510-4765-8E46-323AC47A43E7}" name="Eggs %" dataDxfId="13" dataCellStyle="Currency">
      <calculatedColumnFormula>Table1[[#This Row],[Eggs]]/Table1[[#This Row],[Total Value of Food Purchases]]</calculatedColumnFormula>
    </tableColumn>
    <tableColumn id="23" xr3:uid="{75937895-8779-42D8-A8BE-56DCB678F313}" name="Fish and Seafood" dataDxfId="12"/>
    <tableColumn id="35" xr3:uid="{E762D9BC-4168-4B42-8942-7B9213A2A270}" name="Fish and Seafood %" dataDxfId="11">
      <calculatedColumnFormula>Table1[[#This Row],[Fish and Seafood]]/Table1[[#This Row],[Total Value of Food Purchases]]</calculatedColumnFormula>
    </tableColumn>
    <tableColumn id="24" xr3:uid="{DC1E7DFE-422B-4FBF-8445-236C9497712A}" name="Meat and Poultry" dataDxfId="10"/>
    <tableColumn id="36" xr3:uid="{8CD4E5EB-D6CA-40B3-8534-190E33C7E946}" name="Meat and Poultry %" dataDxfId="9" dataCellStyle="Currency">
      <calculatedColumnFormula>Table1[[#This Row],[Meat and Poultry]]/Table1[[#This Row],[Total Value of Food Purchases]]</calculatedColumnFormula>
    </tableColumn>
    <tableColumn id="25" xr3:uid="{CCBCCE01-41F3-4BDE-8CF8-46EB17E8F894}" name="Nuts, Seeds, and Legumes" dataDxfId="8"/>
    <tableColumn id="37" xr3:uid="{9788FE4A-BEF1-4406-8E6F-98C3CD74BBCC}" name="Nuts, Seeds, and Legumes %" dataDxfId="7">
      <calculatedColumnFormula>Table1[[#This Row],[Nuts, Seeds, and Legumes]]/Table1[[#This Row],[Total Value of Food Purchases]]</calculatedColumnFormula>
    </tableColumn>
    <tableColumn id="26" xr3:uid="{B84ED55C-613D-4F9B-A17F-46956CFC45B9}" name="Prepared Meals and Entrées" dataDxfId="6"/>
    <tableColumn id="38" xr3:uid="{2F44182B-516B-4A23-8B88-63A80B7BDC6C}" name="Prepared Meals and Entrées %" dataDxfId="5">
      <calculatedColumnFormula>Table1[[#This Row],[Prepared Meals and Entrées]]/Table1[[#This Row],[Total Value of Food Purchases]]</calculatedColumnFormula>
    </tableColumn>
    <tableColumn id="27" xr3:uid="{138FF444-D9A7-4BF7-B030-5D89B619B6E6}" name="Produce" dataDxfId="4"/>
    <tableColumn id="39" xr3:uid="{D5F602E0-D625-4CF7-9DE1-74B8DABDA07F}" name="Produce %" dataDxfId="3" dataCellStyle="Currency">
      <calculatedColumnFormula>Table1[[#This Row],[Produce]]/Table1[[#This Row],[Total Value of Food Purchases]]</calculatedColumnFormula>
    </tableColumn>
    <tableColumn id="28" xr3:uid="{0A02DDBF-32C9-4AA4-91CA-81AB1F13F692}" name="Snacks and Condiments" dataDxfId="2"/>
    <tableColumn id="40" xr3:uid="{03BD3A53-50B9-4FE2-AFDE-AB0AE49243BF}" name="Snacks and Condiments %" dataDxfId="1" dataCellStyle="Currency">
      <calculatedColumnFormula>Table1[[#This Row],[Snacks and Condiments]]/Table1[[#This Row],[Total Value of Food Purchases]]</calculatedColumnFormula>
    </tableColumn>
    <tableColumn id="30" xr3:uid="{5858F372-4DF5-40C3-8635-5B52205BB960}" name="Total Value of Food Purchas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E59"/>
  <sheetViews>
    <sheetView tabSelected="1" zoomScaleNormal="100" workbookViewId="0">
      <selection activeCell="A4" sqref="A4"/>
    </sheetView>
  </sheetViews>
  <sheetFormatPr defaultRowHeight="15" x14ac:dyDescent="0.25"/>
  <cols>
    <col min="1" max="1" width="57.140625" customWidth="1"/>
    <col min="2" max="2" width="14.28515625" customWidth="1"/>
    <col min="3" max="3" width="15.5703125" customWidth="1"/>
    <col min="4" max="4" width="18.140625" customWidth="1"/>
    <col min="5" max="6" width="48.28515625" hidden="1" customWidth="1"/>
    <col min="7" max="7" width="27.5703125" hidden="1" customWidth="1"/>
    <col min="8" max="8" width="11" customWidth="1"/>
    <col min="9" max="9" width="11.5703125" customWidth="1"/>
    <col min="10" max="10" width="13.140625" customWidth="1"/>
    <col min="11" max="12" width="9.85546875" customWidth="1"/>
    <col min="13" max="13" width="11.5703125" customWidth="1"/>
    <col min="14" max="14" width="7.7109375" customWidth="1"/>
    <col min="15" max="15" width="12.28515625" customWidth="1"/>
    <col min="16" max="16" width="6.28515625" customWidth="1"/>
    <col min="17" max="17" width="12.85546875" customWidth="1"/>
    <col min="18" max="18" width="6.140625" customWidth="1"/>
    <col min="19" max="19" width="12.7109375" customWidth="1"/>
    <col min="20" max="20" width="8.5703125" customWidth="1"/>
    <col min="21" max="21" width="12.7109375" customWidth="1"/>
    <col min="22" max="22" width="7.42578125" customWidth="1"/>
    <col min="23" max="23" width="11.140625" customWidth="1"/>
    <col min="24" max="24" width="8.7109375" customWidth="1"/>
    <col min="25" max="25" width="12.28515625" customWidth="1"/>
    <col min="26" max="26" width="8.5703125" customWidth="1"/>
    <col min="27" max="27" width="14.7109375" customWidth="1"/>
    <col min="28" max="28" width="8.42578125" customWidth="1"/>
    <col min="29" max="29" width="12.42578125" customWidth="1"/>
    <col min="30" max="30" width="10.85546875" customWidth="1"/>
    <col min="31" max="31" width="15.28515625" customWidth="1"/>
  </cols>
  <sheetData>
    <row r="2" spans="1:31" ht="15.75" thickBot="1" x14ac:dyDescent="0.3"/>
    <row r="3" spans="1:31" ht="19.5" thickBot="1" x14ac:dyDescent="0.35">
      <c r="B3" s="59" t="s">
        <v>86</v>
      </c>
      <c r="C3" s="60"/>
      <c r="D3" s="61"/>
      <c r="E3" s="20"/>
      <c r="F3" s="20"/>
      <c r="G3" s="20"/>
      <c r="H3" s="59" t="s">
        <v>85</v>
      </c>
      <c r="I3" s="60"/>
      <c r="J3" s="61"/>
      <c r="K3" s="60" t="s">
        <v>87</v>
      </c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1"/>
    </row>
    <row r="4" spans="1:31" ht="61.5" customHeight="1" thickBot="1" x14ac:dyDescent="0.3">
      <c r="A4" s="31" t="s">
        <v>0</v>
      </c>
      <c r="B4" s="29" t="s">
        <v>53</v>
      </c>
      <c r="C4" s="58" t="s">
        <v>54</v>
      </c>
      <c r="D4" s="30" t="s">
        <v>55</v>
      </c>
      <c r="E4" s="13" t="s">
        <v>61</v>
      </c>
      <c r="F4" s="13" t="s">
        <v>62</v>
      </c>
      <c r="G4" s="12" t="s">
        <v>60</v>
      </c>
      <c r="H4" s="36" t="s">
        <v>63</v>
      </c>
      <c r="I4" s="29" t="s">
        <v>64</v>
      </c>
      <c r="J4" s="37" t="s">
        <v>65</v>
      </c>
      <c r="K4" s="29" t="s">
        <v>67</v>
      </c>
      <c r="L4" s="29" t="s">
        <v>76</v>
      </c>
      <c r="M4" s="29" t="s">
        <v>68</v>
      </c>
      <c r="N4" s="29" t="s">
        <v>77</v>
      </c>
      <c r="O4" s="29" t="s">
        <v>69</v>
      </c>
      <c r="P4" s="29" t="s">
        <v>78</v>
      </c>
      <c r="Q4" s="29" t="s">
        <v>70</v>
      </c>
      <c r="R4" s="29" t="s">
        <v>79</v>
      </c>
      <c r="S4" s="29" t="s">
        <v>71</v>
      </c>
      <c r="T4" s="29" t="s">
        <v>80</v>
      </c>
      <c r="U4" s="29" t="s">
        <v>72</v>
      </c>
      <c r="V4" s="29" t="s">
        <v>81</v>
      </c>
      <c r="W4" s="29" t="s">
        <v>73</v>
      </c>
      <c r="X4" s="29" t="s">
        <v>82</v>
      </c>
      <c r="Y4" s="29" t="s">
        <v>88</v>
      </c>
      <c r="Z4" s="29" t="s">
        <v>89</v>
      </c>
      <c r="AA4" s="29" t="s">
        <v>74</v>
      </c>
      <c r="AB4" s="29" t="s">
        <v>83</v>
      </c>
      <c r="AC4" s="29" t="s">
        <v>75</v>
      </c>
      <c r="AD4" s="29" t="s">
        <v>84</v>
      </c>
      <c r="AE4" s="30" t="s">
        <v>66</v>
      </c>
    </row>
    <row r="5" spans="1:31" x14ac:dyDescent="0.25">
      <c r="A5" s="9" t="s">
        <v>2</v>
      </c>
      <c r="B5" s="27">
        <v>691392</v>
      </c>
      <c r="C5" s="28">
        <v>784095</v>
      </c>
      <c r="D5" s="23">
        <f>SUM(Table1[[#This Row],[LFPA Award Amount]:[LFPA Plus Award Amount]])</f>
        <v>1475487</v>
      </c>
      <c r="E5" s="3">
        <v>103748.39</v>
      </c>
      <c r="F5" s="3">
        <v>222008.83000000002</v>
      </c>
      <c r="G5" s="10">
        <f>SUM(Table1[[#This Row],[LFPA Spending]:[LFPA Plus Spending]])</f>
        <v>325757.22000000003</v>
      </c>
      <c r="H5" s="14">
        <v>132</v>
      </c>
      <c r="I5" s="11">
        <v>119</v>
      </c>
      <c r="J5" s="15">
        <f>Table1[[#This Row],[Number of Unique Underserved Producers]]/Table1[[#This Row],[Total Number of Unique Producers]]</f>
        <v>0.90151515151515149</v>
      </c>
      <c r="K5" s="6"/>
      <c r="L5" s="7"/>
      <c r="M5" s="26">
        <v>18461</v>
      </c>
      <c r="N5" s="8">
        <f>(Table1[[#This Row],[Bread and Grains]]/Table1[[#This Row],[Total Value of Food Purchases]])</f>
        <v>5.4371856907739574E-2</v>
      </c>
      <c r="O5" s="25"/>
      <c r="P5" s="18"/>
      <c r="Q5" s="26">
        <v>283.47999999999996</v>
      </c>
      <c r="R5" s="8">
        <f>Table1[[#This Row],[Eggs]]/Table1[[#This Row],[Total Value of Food Purchases]]</f>
        <v>8.3491327643172165E-4</v>
      </c>
      <c r="S5" s="26">
        <v>75783.179999999993</v>
      </c>
      <c r="T5" s="8">
        <f>Table1[[#This Row],[Fish and Seafood]]/Table1[[#This Row],[Total Value of Food Purchases]]</f>
        <v>0.22319875515808849</v>
      </c>
      <c r="U5" s="26">
        <v>40106.33</v>
      </c>
      <c r="V5" s="8">
        <f>Table1[[#This Row],[Meat and Poultry]]/Table1[[#This Row],[Total Value of Food Purchases]]</f>
        <v>0.11812229217564504</v>
      </c>
      <c r="W5" s="25"/>
      <c r="X5" s="18"/>
      <c r="Y5" s="25"/>
      <c r="Z5" s="19"/>
      <c r="AA5" s="26">
        <v>204898.28000000006</v>
      </c>
      <c r="AB5" s="8">
        <f>Table1[[#This Row],[Produce]]/Table1[[#This Row],[Total Value of Food Purchases]]</f>
        <v>0.60347218248209533</v>
      </c>
      <c r="AC5" s="25"/>
      <c r="AD5" s="18"/>
      <c r="AE5" s="23">
        <v>339532.27</v>
      </c>
    </row>
    <row r="6" spans="1:31" x14ac:dyDescent="0.25">
      <c r="A6" s="2" t="s">
        <v>1</v>
      </c>
      <c r="B6" s="27">
        <v>5900000</v>
      </c>
      <c r="C6" s="28">
        <v>5482659</v>
      </c>
      <c r="D6" s="24">
        <f>SUM(Table1[[#This Row],[LFPA Award Amount]:[LFPA Plus Award Amount]])</f>
        <v>11382659</v>
      </c>
      <c r="E6" s="3">
        <v>3849550.02</v>
      </c>
      <c r="F6" s="3">
        <v>2741611.05</v>
      </c>
      <c r="G6" s="4">
        <f>SUM(Table1[[#This Row],[LFPA Spending]:[LFPA Plus Spending]])</f>
        <v>6591161.0700000003</v>
      </c>
      <c r="H6" s="16">
        <v>96</v>
      </c>
      <c r="I6" s="5">
        <v>67</v>
      </c>
      <c r="J6" s="17">
        <f>Table1[[#This Row],[Number of Unique Underserved Producers]]/Table1[[#This Row],[Total Number of Unique Producers]]</f>
        <v>0.69791666666666663</v>
      </c>
      <c r="K6" s="6"/>
      <c r="L6" s="7"/>
      <c r="M6" s="25"/>
      <c r="N6" s="8"/>
      <c r="O6" s="25"/>
      <c r="P6" s="18"/>
      <c r="Q6" s="25"/>
      <c r="R6" s="18"/>
      <c r="S6" s="26">
        <v>194880</v>
      </c>
      <c r="T6" s="8">
        <f>Table1[[#This Row],[Fish and Seafood]]/Table1[[#This Row],[Total Value of Food Purchases]]</f>
        <v>2.8306814800008955E-2</v>
      </c>
      <c r="U6" s="25"/>
      <c r="V6" s="18"/>
      <c r="W6" s="25"/>
      <c r="X6" s="18"/>
      <c r="Y6" s="25"/>
      <c r="Z6" s="19"/>
      <c r="AA6" s="26">
        <v>6689681.2364799976</v>
      </c>
      <c r="AB6" s="8">
        <f>Table1[[#This Row],[Produce]]/Table1[[#This Row],[Total Value of Food Purchases]]</f>
        <v>0.97169318468870169</v>
      </c>
      <c r="AC6" s="25"/>
      <c r="AD6" s="18"/>
      <c r="AE6" s="24">
        <v>6884561.2400000002</v>
      </c>
    </row>
    <row r="7" spans="1:31" x14ac:dyDescent="0.25">
      <c r="A7" s="2" t="s">
        <v>4</v>
      </c>
      <c r="B7" s="27">
        <v>3700000</v>
      </c>
      <c r="C7" s="28">
        <v>3389687</v>
      </c>
      <c r="D7" s="24">
        <f>SUM(Table1[[#This Row],[LFPA Award Amount]:[LFPA Plus Award Amount]])</f>
        <v>7089687</v>
      </c>
      <c r="E7" s="3">
        <v>1700000.0000000002</v>
      </c>
      <c r="F7" s="3">
        <v>388611.34</v>
      </c>
      <c r="G7" s="4">
        <f>SUM(Table1[[#This Row],[LFPA Spending]:[LFPA Plus Spending]])</f>
        <v>2088611.3400000003</v>
      </c>
      <c r="H7" s="16">
        <v>11</v>
      </c>
      <c r="I7" s="5">
        <v>11</v>
      </c>
      <c r="J7" s="17">
        <f>Table1[[#This Row],[Number of Unique Underserved Producers]]/Table1[[#This Row],[Total Number of Unique Producers]]</f>
        <v>1</v>
      </c>
      <c r="K7" s="6"/>
      <c r="L7" s="7"/>
      <c r="M7" s="26">
        <v>4000</v>
      </c>
      <c r="N7" s="7">
        <f>(Table1[[#This Row],[Bread and Grains]]/Table1[[#This Row],[Total Value of Food Purchases]])</f>
        <v>1.2428621224286243E-3</v>
      </c>
      <c r="O7" s="25"/>
      <c r="P7" s="18"/>
      <c r="Q7" s="25"/>
      <c r="R7" s="18"/>
      <c r="S7" s="25"/>
      <c r="T7" s="18"/>
      <c r="U7" s="26">
        <v>1726948.56</v>
      </c>
      <c r="V7" s="8">
        <f>Table1[[#This Row],[Meat and Poultry]]/Table1[[#This Row],[Total Value of Food Purchases]]</f>
        <v>0.53658973815166411</v>
      </c>
      <c r="W7" s="25"/>
      <c r="X7" s="18"/>
      <c r="Y7" s="25"/>
      <c r="Z7" s="19"/>
      <c r="AA7" s="26">
        <v>1487429.3499999999</v>
      </c>
      <c r="AB7" s="8">
        <f>Table1[[#This Row],[Produce]]/Table1[[#This Row],[Total Value of Food Purchases]]</f>
        <v>0.4621673997259072</v>
      </c>
      <c r="AC7" s="25"/>
      <c r="AD7" s="18"/>
      <c r="AE7" s="24">
        <v>3218377.91</v>
      </c>
    </row>
    <row r="8" spans="1:31" x14ac:dyDescent="0.25">
      <c r="A8" s="2" t="s">
        <v>3</v>
      </c>
      <c r="B8" s="27">
        <v>8300000</v>
      </c>
      <c r="C8" s="28">
        <v>7356031</v>
      </c>
      <c r="D8" s="24">
        <f>SUM(Table1[[#This Row],[LFPA Award Amount]:[LFPA Plus Award Amount]])</f>
        <v>15656031</v>
      </c>
      <c r="E8" s="3">
        <v>3763025.52</v>
      </c>
      <c r="F8" s="1" t="s">
        <v>58</v>
      </c>
      <c r="G8" s="4">
        <f>SUM(Table1[[#This Row],[LFPA Spending]:[LFPA Plus Spending]])</f>
        <v>3763025.52</v>
      </c>
      <c r="H8" s="16">
        <v>392</v>
      </c>
      <c r="I8" s="5">
        <v>161</v>
      </c>
      <c r="J8" s="17">
        <f>Table1[[#This Row],[Number of Unique Underserved Producers]]/Table1[[#This Row],[Total Number of Unique Producers]]</f>
        <v>0.4107142857142857</v>
      </c>
      <c r="K8" s="6"/>
      <c r="L8" s="7"/>
      <c r="M8" s="25"/>
      <c r="N8" s="8"/>
      <c r="O8" s="25"/>
      <c r="P8" s="18"/>
      <c r="Q8" s="26">
        <v>356169.08</v>
      </c>
      <c r="R8" s="8">
        <f>Table1[[#This Row],[Eggs]]/Table1[[#This Row],[Total Value of Food Purchases]]</f>
        <v>6.5014591794973042E-2</v>
      </c>
      <c r="S8" s="25"/>
      <c r="T8" s="18"/>
      <c r="U8" s="26">
        <v>304356.90999999992</v>
      </c>
      <c r="V8" s="8">
        <f>Table1[[#This Row],[Meat and Poultry]]/Table1[[#This Row],[Total Value of Food Purchases]]</f>
        <v>5.555687277410308E-2</v>
      </c>
      <c r="W8" s="26">
        <v>847.75</v>
      </c>
      <c r="X8" s="21">
        <f>Table1[[#This Row],[Nuts, Seeds, and Legumes]]/Table1[[#This Row],[Total Value of Food Purchases]]</f>
        <v>1.5474706618044551E-4</v>
      </c>
      <c r="Y8" s="25"/>
      <c r="Z8" s="19"/>
      <c r="AA8" s="26">
        <v>4816920.7463635979</v>
      </c>
      <c r="AB8" s="8">
        <f>Table1[[#This Row],[Produce]]/Table1[[#This Row],[Total Value of Food Purchases]]</f>
        <v>0.87927378770095976</v>
      </c>
      <c r="AC8" s="25"/>
      <c r="AD8" s="18"/>
      <c r="AE8" s="24">
        <v>5478294.4900000002</v>
      </c>
    </row>
    <row r="9" spans="1:31" x14ac:dyDescent="0.25">
      <c r="A9" s="2" t="s">
        <v>5</v>
      </c>
      <c r="B9" s="27">
        <v>43370751</v>
      </c>
      <c r="C9" s="28">
        <v>45151731</v>
      </c>
      <c r="D9" s="24">
        <f>SUM(Table1[[#This Row],[LFPA Award Amount]:[LFPA Plus Award Amount]])</f>
        <v>88522482</v>
      </c>
      <c r="E9" s="3">
        <v>5000000</v>
      </c>
      <c r="F9" s="3">
        <v>5000000</v>
      </c>
      <c r="G9" s="4">
        <f>SUM(Table1[[#This Row],[LFPA Spending]:[LFPA Plus Spending]])</f>
        <v>10000000</v>
      </c>
      <c r="H9" s="16">
        <v>315</v>
      </c>
      <c r="I9" s="5">
        <v>222</v>
      </c>
      <c r="J9" s="17">
        <f>Table1[[#This Row],[Number of Unique Underserved Producers]]/Table1[[#This Row],[Total Number of Unique Producers]]</f>
        <v>0.70476190476190481</v>
      </c>
      <c r="K9" s="26">
        <v>1387.5</v>
      </c>
      <c r="L9" s="21">
        <f>Table1[[#This Row],[Beverages]]/Table1[[#This Row],[Total Value of Food Purchases]]</f>
        <v>4.4617434679834457E-4</v>
      </c>
      <c r="M9" s="25"/>
      <c r="N9" s="8"/>
      <c r="O9" s="26">
        <v>62372.31</v>
      </c>
      <c r="P9" s="8">
        <f>Table1[[#This Row],[Dairy and Milk]]/Table1[[#This Row],[Total Value of Food Purchases]]</f>
        <v>2.0056882646885661E-2</v>
      </c>
      <c r="Q9" s="26">
        <v>1613</v>
      </c>
      <c r="R9" s="8">
        <f>Table1[[#This Row],[Eggs]]/Table1[[#This Row],[Total Value of Food Purchases]]</f>
        <v>5.1868772712485023E-4</v>
      </c>
      <c r="S9" s="25"/>
      <c r="T9" s="18"/>
      <c r="U9" s="26">
        <v>19214</v>
      </c>
      <c r="V9" s="8">
        <f>Table1[[#This Row],[Meat and Poultry]]/Table1[[#This Row],[Total Value of Food Purchases]]</f>
        <v>6.1785901977537963E-3</v>
      </c>
      <c r="W9" s="25"/>
      <c r="X9" s="18"/>
      <c r="Y9" s="25"/>
      <c r="Z9" s="19"/>
      <c r="AA9" s="26">
        <v>3025184.0899999994</v>
      </c>
      <c r="AB9" s="8">
        <f>Table1[[#This Row],[Produce]]/Table1[[#This Row],[Total Value of Food Purchases]]</f>
        <v>0.97279966508143723</v>
      </c>
      <c r="AC9" s="25"/>
      <c r="AD9" s="18"/>
      <c r="AE9" s="24">
        <v>3109770.9</v>
      </c>
    </row>
    <row r="10" spans="1:31" x14ac:dyDescent="0.25">
      <c r="A10" s="2" t="s">
        <v>6</v>
      </c>
      <c r="B10" s="27">
        <v>6496000</v>
      </c>
      <c r="C10" s="28">
        <v>5523145</v>
      </c>
      <c r="D10" s="24">
        <f>SUM(Table1[[#This Row],[LFPA Award Amount]:[LFPA Plus Award Amount]])</f>
        <v>12019145</v>
      </c>
      <c r="E10" s="3">
        <v>5487908.9399999995</v>
      </c>
      <c r="F10" s="3">
        <v>1824998.42</v>
      </c>
      <c r="G10" s="4">
        <f>SUM(Table1[[#This Row],[LFPA Spending]:[LFPA Plus Spending]])</f>
        <v>7312907.3599999994</v>
      </c>
      <c r="H10" s="16">
        <v>337</v>
      </c>
      <c r="I10" s="5">
        <v>237</v>
      </c>
      <c r="J10" s="17">
        <f>Table1[[#This Row],[Number of Unique Underserved Producers]]/Table1[[#This Row],[Total Number of Unique Producers]]</f>
        <v>0.70326409495548958</v>
      </c>
      <c r="K10" s="26">
        <v>1952.1399999999999</v>
      </c>
      <c r="L10" s="21">
        <f>Table1[[#This Row],[Beverages]]/Table1[[#This Row],[Total Value of Food Purchases]]</f>
        <v>2.3611854999866237E-4</v>
      </c>
      <c r="M10" s="26">
        <v>91295.949999999983</v>
      </c>
      <c r="N10" s="8">
        <f>(Table1[[#This Row],[Bread and Grains]]/Table1[[#This Row],[Total Value of Food Purchases]])</f>
        <v>1.1042582670684671E-2</v>
      </c>
      <c r="O10" s="26">
        <v>232756.52</v>
      </c>
      <c r="P10" s="8">
        <f>Table1[[#This Row],[Dairy and Milk]]/Table1[[#This Row],[Total Value of Food Purchases]]</f>
        <v>2.8152761587352679E-2</v>
      </c>
      <c r="Q10" s="26">
        <v>710993.01000000013</v>
      </c>
      <c r="R10" s="8">
        <f>Table1[[#This Row],[Eggs]]/Table1[[#This Row],[Total Value of Food Purchases]]</f>
        <v>8.5997233077742624E-2</v>
      </c>
      <c r="S10" s="25"/>
      <c r="T10" s="18"/>
      <c r="U10" s="26">
        <v>2716632.6600000015</v>
      </c>
      <c r="V10" s="8">
        <f>Table1[[#This Row],[Meat and Poultry]]/Table1[[#This Row],[Total Value of Food Purchases]]</f>
        <v>0.3285867635303869</v>
      </c>
      <c r="W10" s="26">
        <v>328789.75999999995</v>
      </c>
      <c r="X10" s="8">
        <f>Table1[[#This Row],[Nuts, Seeds, and Legumes]]/Table1[[#This Row],[Total Value of Food Purchases]]</f>
        <v>3.9768336997145791E-2</v>
      </c>
      <c r="Y10" s="26">
        <v>33547.040000000001</v>
      </c>
      <c r="Z10" s="7">
        <f>Table1[[#This Row],[Prepared Meals and Entrées]]/Table1[[#This Row],[Total Value of Food Purchases]]</f>
        <v>4.0576385103256564E-3</v>
      </c>
      <c r="AA10" s="26">
        <v>4068720.8299999973</v>
      </c>
      <c r="AB10" s="8">
        <f>Table1[[#This Row],[Produce]]/Table1[[#This Row],[Total Value of Food Purchases]]</f>
        <v>0.49212682631827298</v>
      </c>
      <c r="AC10" s="26">
        <v>82938.67</v>
      </c>
      <c r="AD10" s="8">
        <f>Table1[[#This Row],[Snacks and Condiments]]/Table1[[#This Row],[Total Value of Food Purchases]]</f>
        <v>1.0031738758089871E-2</v>
      </c>
      <c r="AE10" s="24">
        <v>8267626.5800000001</v>
      </c>
    </row>
    <row r="11" spans="1:31" x14ac:dyDescent="0.25">
      <c r="A11" s="2" t="s">
        <v>7</v>
      </c>
      <c r="B11" s="27">
        <v>3010276</v>
      </c>
      <c r="C11" s="28">
        <v>3714854</v>
      </c>
      <c r="D11" s="24">
        <f>SUM(Table1[[#This Row],[LFPA Award Amount]:[LFPA Plus Award Amount]])</f>
        <v>6725130</v>
      </c>
      <c r="E11" s="3">
        <v>2203098.86</v>
      </c>
      <c r="F11" s="3">
        <v>2560255.6800000002</v>
      </c>
      <c r="G11" s="4">
        <f>SUM(Table1[[#This Row],[LFPA Spending]:[LFPA Plus Spending]])</f>
        <v>4763354.54</v>
      </c>
      <c r="H11" s="16">
        <v>284</v>
      </c>
      <c r="I11" s="5">
        <v>94</v>
      </c>
      <c r="J11" s="17">
        <f>Table1[[#This Row],[Number of Unique Underserved Producers]]/Table1[[#This Row],[Total Number of Unique Producers]]</f>
        <v>0.33098591549295775</v>
      </c>
      <c r="K11" s="26">
        <v>2198.16</v>
      </c>
      <c r="L11" s="7">
        <f>Table1[[#This Row],[Beverages]]/Table1[[#This Row],[Total Value of Food Purchases]]</f>
        <v>5.3247368331374282E-4</v>
      </c>
      <c r="M11" s="26"/>
      <c r="N11" s="8"/>
      <c r="O11" s="26">
        <v>157068.82000000007</v>
      </c>
      <c r="P11" s="8">
        <f>Table1[[#This Row],[Dairy and Milk]]/Table1[[#This Row],[Total Value of Food Purchases]]</f>
        <v>3.8047736797659548E-2</v>
      </c>
      <c r="Q11" s="26">
        <v>32704.559999999998</v>
      </c>
      <c r="R11" s="8">
        <f>Table1[[#This Row],[Eggs]]/Table1[[#This Row],[Total Value of Food Purchases]]</f>
        <v>7.9222247353947384E-3</v>
      </c>
      <c r="S11" s="26">
        <v>860.02</v>
      </c>
      <c r="T11" s="21">
        <f>Table1[[#This Row],[Fish and Seafood]]/Table1[[#This Row],[Total Value of Food Purchases]]</f>
        <v>2.0832788201199416E-4</v>
      </c>
      <c r="U11" s="26">
        <v>150151.31000000003</v>
      </c>
      <c r="V11" s="8">
        <f>Table1[[#This Row],[Meat and Poultry]]/Table1[[#This Row],[Total Value of Food Purchases]]</f>
        <v>3.637206622360685E-2</v>
      </c>
      <c r="W11" s="26">
        <v>1135</v>
      </c>
      <c r="X11" s="21">
        <f>Table1[[#This Row],[Nuts, Seeds, and Legumes]]/Table1[[#This Row],[Total Value of Food Purchases]]</f>
        <v>2.7493796200508518E-4</v>
      </c>
      <c r="Y11" s="26">
        <v>8396</v>
      </c>
      <c r="Z11" s="7">
        <f>Table1[[#This Row],[Prepared Meals and Entrées]]/Table1[[#This Row],[Total Value of Food Purchases]]</f>
        <v>2.0338142105680137E-3</v>
      </c>
      <c r="AA11" s="26">
        <v>3745342.7520040013</v>
      </c>
      <c r="AB11" s="8">
        <f>Table1[[#This Row],[Produce]]/Table1[[#This Row],[Total Value of Food Purchases]]</f>
        <v>0.90725718347709017</v>
      </c>
      <c r="AC11" s="26">
        <v>30347.399999999998</v>
      </c>
      <c r="AD11" s="8">
        <f>Table1[[#This Row],[Snacks and Condiments]]/Table1[[#This Row],[Total Value of Food Purchases]]</f>
        <v>7.3512355137912971E-3</v>
      </c>
      <c r="AE11" s="24">
        <v>4128204.02</v>
      </c>
    </row>
    <row r="12" spans="1:31" x14ac:dyDescent="0.25">
      <c r="A12" s="2" t="s">
        <v>9</v>
      </c>
      <c r="B12" s="27">
        <v>1100000</v>
      </c>
      <c r="C12" s="28">
        <v>1029088</v>
      </c>
      <c r="D12" s="24">
        <f>SUM(Table1[[#This Row],[LFPA Award Amount]:[LFPA Plus Award Amount]])</f>
        <v>2129088</v>
      </c>
      <c r="E12" s="3">
        <v>0</v>
      </c>
      <c r="F12" s="1"/>
      <c r="G12" s="4">
        <f>SUM(Table1[[#This Row],[LFPA Spending]:[LFPA Plus Spending]])</f>
        <v>0</v>
      </c>
      <c r="H12" s="16">
        <v>48</v>
      </c>
      <c r="I12" s="5">
        <v>29</v>
      </c>
      <c r="J12" s="17">
        <f>Table1[[#This Row],[Number of Unique Underserved Producers]]/Table1[[#This Row],[Total Number of Unique Producers]]</f>
        <v>0.60416666666666663</v>
      </c>
      <c r="K12" s="25"/>
      <c r="L12" s="7"/>
      <c r="M12" s="25"/>
      <c r="N12" s="8"/>
      <c r="O12" s="25"/>
      <c r="P12" s="18"/>
      <c r="Q12" s="25"/>
      <c r="R12" s="18"/>
      <c r="S12" s="25"/>
      <c r="T12" s="18"/>
      <c r="U12" s="25"/>
      <c r="V12" s="18"/>
      <c r="W12" s="25"/>
      <c r="X12" s="18"/>
      <c r="Y12" s="25"/>
      <c r="Z12" s="19"/>
      <c r="AA12" s="26">
        <v>680279.92999999993</v>
      </c>
      <c r="AB12" s="8">
        <f>Table1[[#This Row],[Produce]]/Table1[[#This Row],[Total Value of Food Purchases]]</f>
        <v>0.90886547810239582</v>
      </c>
      <c r="AC12" s="26">
        <v>68213.600000000006</v>
      </c>
      <c r="AD12" s="8">
        <f>Table1[[#This Row],[Snacks and Condiments]]/Table1[[#This Row],[Total Value of Food Purchases]]</f>
        <v>9.1134521897604112E-2</v>
      </c>
      <c r="AE12" s="24">
        <v>748493.53</v>
      </c>
    </row>
    <row r="13" spans="1:31" x14ac:dyDescent="0.25">
      <c r="A13" s="2" t="s">
        <v>8</v>
      </c>
      <c r="B13" s="27">
        <v>900000</v>
      </c>
      <c r="C13" s="28">
        <v>1082133</v>
      </c>
      <c r="D13" s="24">
        <f>SUM(Table1[[#This Row],[LFPA Award Amount]:[LFPA Plus Award Amount]])</f>
        <v>1982133</v>
      </c>
      <c r="E13" s="3">
        <v>355000</v>
      </c>
      <c r="F13" s="3">
        <v>810000</v>
      </c>
      <c r="G13" s="4">
        <f>SUM(Table1[[#This Row],[LFPA Spending]:[LFPA Plus Spending]])</f>
        <v>1165000</v>
      </c>
      <c r="H13" s="16">
        <v>27</v>
      </c>
      <c r="I13" s="5">
        <v>4</v>
      </c>
      <c r="J13" s="17">
        <f>Table1[[#This Row],[Number of Unique Underserved Producers]]/Table1[[#This Row],[Total Number of Unique Producers]]</f>
        <v>0.14814814814814814</v>
      </c>
      <c r="K13" s="26"/>
      <c r="L13" s="7"/>
      <c r="M13" s="26">
        <v>1085</v>
      </c>
      <c r="N13" s="7">
        <f>(Table1[[#This Row],[Bread and Grains]]/Table1[[#This Row],[Total Value of Food Purchases]])</f>
        <v>1.4939286532995989E-3</v>
      </c>
      <c r="O13" s="26">
        <v>56255.02</v>
      </c>
      <c r="P13" s="8">
        <f>Table1[[#This Row],[Dairy and Milk]]/Table1[[#This Row],[Total Value of Food Purchases]]</f>
        <v>7.7457130202711527E-2</v>
      </c>
      <c r="Q13" s="26">
        <v>64961.459999999992</v>
      </c>
      <c r="R13" s="8">
        <f>Table1[[#This Row],[Eggs]]/Table1[[#This Row],[Total Value of Food Purchases]]</f>
        <v>8.9444964473894703E-2</v>
      </c>
      <c r="S13" s="25"/>
      <c r="T13" s="18"/>
      <c r="U13" s="26">
        <v>292424.36</v>
      </c>
      <c r="V13" s="8">
        <f>Table1[[#This Row],[Meat and Poultry]]/Table1[[#This Row],[Total Value of Food Purchases]]</f>
        <v>0.40263698647631069</v>
      </c>
      <c r="W13" s="25"/>
      <c r="X13" s="18"/>
      <c r="Y13" s="25"/>
      <c r="Z13" s="19"/>
      <c r="AA13" s="26">
        <v>311547.13000000076</v>
      </c>
      <c r="AB13" s="8">
        <f>Table1[[#This Row],[Produce]]/Table1[[#This Row],[Total Value of Food Purchases]]</f>
        <v>0.42896699019378454</v>
      </c>
      <c r="AC13" s="25"/>
      <c r="AD13" s="18"/>
      <c r="AE13" s="24">
        <v>726272.97</v>
      </c>
    </row>
    <row r="14" spans="1:31" x14ac:dyDescent="0.25">
      <c r="A14" s="2" t="s">
        <v>10</v>
      </c>
      <c r="B14" s="27">
        <v>24800000</v>
      </c>
      <c r="C14" s="28">
        <v>21674292</v>
      </c>
      <c r="D14" s="24">
        <f>SUM(Table1[[#This Row],[LFPA Award Amount]:[LFPA Plus Award Amount]])</f>
        <v>46474292</v>
      </c>
      <c r="E14" s="3">
        <v>24332932.420000006</v>
      </c>
      <c r="F14" s="1" t="s">
        <v>58</v>
      </c>
      <c r="G14" s="4">
        <f>SUM(Table1[[#This Row],[LFPA Spending]:[LFPA Plus Spending]])</f>
        <v>24332932.420000006</v>
      </c>
      <c r="H14" s="16">
        <v>148</v>
      </c>
      <c r="I14" s="5">
        <v>131</v>
      </c>
      <c r="J14" s="17">
        <f>Table1[[#This Row],[Number of Unique Underserved Producers]]/Table1[[#This Row],[Total Number of Unique Producers]]</f>
        <v>0.88513513513513509</v>
      </c>
      <c r="K14" s="26">
        <v>14931</v>
      </c>
      <c r="L14" s="7">
        <f>Table1[[#This Row],[Beverages]]/Table1[[#This Row],[Total Value of Food Purchases]]</f>
        <v>1.2570365157287583E-3</v>
      </c>
      <c r="M14" s="26">
        <v>22559.999499999998</v>
      </c>
      <c r="N14" s="7">
        <f>(Table1[[#This Row],[Bread and Grains]]/Table1[[#This Row],[Total Value of Food Purchases]])</f>
        <v>1.8993197485983879E-3</v>
      </c>
      <c r="O14" s="26">
        <v>1654277.5262000007</v>
      </c>
      <c r="P14" s="8">
        <f>Table1[[#This Row],[Dairy and Milk]]/Table1[[#This Row],[Total Value of Food Purchases]]</f>
        <v>0.13927314028416307</v>
      </c>
      <c r="Q14" s="26">
        <v>288304.71539999999</v>
      </c>
      <c r="R14" s="8">
        <f>Table1[[#This Row],[Eggs]]/Table1[[#This Row],[Total Value of Food Purchases]]</f>
        <v>2.4272289526125999E-2</v>
      </c>
      <c r="S14" s="26">
        <v>948013</v>
      </c>
      <c r="T14" s="8">
        <f>Table1[[#This Row],[Fish and Seafood]]/Table1[[#This Row],[Total Value of Food Purchases]]</f>
        <v>7.9812936734684037E-2</v>
      </c>
      <c r="U14" s="26">
        <v>3351518.6674000002</v>
      </c>
      <c r="V14" s="8">
        <f>Table1[[#This Row],[Meat and Poultry]]/Table1[[#This Row],[Total Value of Food Purchases]]</f>
        <v>0.28216337472830938</v>
      </c>
      <c r="W14" s="26">
        <v>9504</v>
      </c>
      <c r="X14" s="7">
        <f>Table1[[#This Row],[Nuts, Seeds, and Legumes]]/Table1[[#This Row],[Total Value of Food Purchases]]</f>
        <v>8.0013897565374859E-4</v>
      </c>
      <c r="Y14" s="25"/>
      <c r="Z14" s="19"/>
      <c r="AA14" s="26">
        <v>5452084.2572499998</v>
      </c>
      <c r="AB14" s="8">
        <f>Table1[[#This Row],[Produce]]/Table1[[#This Row],[Total Value of Food Purchases]]</f>
        <v>0.45900937634405969</v>
      </c>
      <c r="AC14" s="26">
        <v>136743.4</v>
      </c>
      <c r="AD14" s="8">
        <f>Table1[[#This Row],[Snacks and Condiments]]/Table1[[#This Row],[Total Value of Food Purchases]]</f>
        <v>1.1512386784870664E-2</v>
      </c>
      <c r="AE14" s="24">
        <v>11877936.57</v>
      </c>
    </row>
    <row r="15" spans="1:31" x14ac:dyDescent="0.25">
      <c r="A15" s="2" t="s">
        <v>11</v>
      </c>
      <c r="B15" s="27">
        <v>12500000</v>
      </c>
      <c r="C15" s="28">
        <v>11114629</v>
      </c>
      <c r="D15" s="24">
        <f>SUM(Table1[[#This Row],[LFPA Award Amount]:[LFPA Plus Award Amount]])</f>
        <v>23614629</v>
      </c>
      <c r="E15" s="3">
        <v>6966195.0899999989</v>
      </c>
      <c r="F15" s="3">
        <v>3194404.73</v>
      </c>
      <c r="G15" s="4">
        <f>SUM(Table1[[#This Row],[LFPA Spending]:[LFPA Plus Spending]])</f>
        <v>10160599.819999998</v>
      </c>
      <c r="H15" s="16">
        <v>42</v>
      </c>
      <c r="I15" s="5">
        <v>27</v>
      </c>
      <c r="J15" s="17">
        <f>Table1[[#This Row],[Number of Unique Underserved Producers]]/Table1[[#This Row],[Total Number of Unique Producers]]</f>
        <v>0.6428571428571429</v>
      </c>
      <c r="K15" s="25"/>
      <c r="L15" s="19"/>
      <c r="M15" s="25"/>
      <c r="N15" s="8"/>
      <c r="O15" s="25"/>
      <c r="P15" s="18"/>
      <c r="Q15" s="26">
        <v>283309.53000000003</v>
      </c>
      <c r="R15" s="8">
        <f>Table1[[#This Row],[Eggs]]/Table1[[#This Row],[Total Value of Food Purchases]]</f>
        <v>2.6069854122070937E-2</v>
      </c>
      <c r="S15" s="25"/>
      <c r="T15" s="18"/>
      <c r="U15" s="26">
        <v>3184442.97</v>
      </c>
      <c r="V15" s="8">
        <f>Table1[[#This Row],[Meat and Poultry]]/Table1[[#This Row],[Total Value of Food Purchases]]</f>
        <v>0.29302919562202623</v>
      </c>
      <c r="W15" s="26">
        <v>666338.87999999989</v>
      </c>
      <c r="X15" s="8">
        <f>Table1[[#This Row],[Nuts, Seeds, and Legumes]]/Table1[[#This Row],[Total Value of Food Purchases]]</f>
        <v>6.1315824418134213E-2</v>
      </c>
      <c r="Y15" s="25"/>
      <c r="Z15" s="19"/>
      <c r="AA15" s="26">
        <v>6733231.7999999989</v>
      </c>
      <c r="AB15" s="8">
        <f>Table1[[#This Row],[Produce]]/Table1[[#This Row],[Total Value of Food Purchases]]</f>
        <v>0.61958512583776859</v>
      </c>
      <c r="AC15" s="25"/>
      <c r="AD15" s="18"/>
      <c r="AE15" s="24">
        <v>10867323.18</v>
      </c>
    </row>
    <row r="16" spans="1:31" x14ac:dyDescent="0.25">
      <c r="A16" s="2" t="s">
        <v>12</v>
      </c>
      <c r="B16" s="27">
        <v>300000</v>
      </c>
      <c r="C16" s="28" t="s">
        <v>58</v>
      </c>
      <c r="D16" s="24">
        <f>SUM(Table1[[#This Row],[LFPA Award Amount]:[LFPA Plus Award Amount]])</f>
        <v>300000</v>
      </c>
      <c r="E16" s="3">
        <v>215158</v>
      </c>
      <c r="F16" s="1" t="s">
        <v>58</v>
      </c>
      <c r="G16" s="4">
        <f>SUM(Table1[[#This Row],[LFPA Spending]:[LFPA Plus Spending]])</f>
        <v>215158</v>
      </c>
      <c r="H16" s="32">
        <v>57</v>
      </c>
      <c r="I16" s="33">
        <v>57</v>
      </c>
      <c r="J16" s="34">
        <f>Table1[[#This Row],[Number of Unique Underserved Producers]]/Table1[[#This Row],[Total Number of Unique Producers]]</f>
        <v>1</v>
      </c>
      <c r="K16" s="25"/>
      <c r="L16" s="19"/>
      <c r="M16" s="25"/>
      <c r="N16" s="8"/>
      <c r="O16" s="25"/>
      <c r="P16" s="18"/>
      <c r="Q16" s="25"/>
      <c r="R16" s="18"/>
      <c r="S16" s="25"/>
      <c r="T16" s="18"/>
      <c r="U16" s="25"/>
      <c r="V16" s="18"/>
      <c r="W16" s="25"/>
      <c r="X16" s="18"/>
      <c r="Y16" s="25"/>
      <c r="Z16" s="19"/>
      <c r="AA16" s="26">
        <v>300000.03999999998</v>
      </c>
      <c r="AB16" s="8">
        <f>Table1[[#This Row],[Produce]]/Table1[[#This Row],[Total Value of Food Purchases]]</f>
        <v>1</v>
      </c>
      <c r="AC16" s="25"/>
      <c r="AD16" s="18"/>
      <c r="AE16" s="24">
        <v>300000.03999999998</v>
      </c>
    </row>
    <row r="17" spans="1:31" x14ac:dyDescent="0.25">
      <c r="A17" s="2" t="s">
        <v>56</v>
      </c>
      <c r="B17" s="27">
        <v>1800000</v>
      </c>
      <c r="C17" s="28">
        <v>1421098</v>
      </c>
      <c r="D17" s="24">
        <f>SUM(Table1[[#This Row],[LFPA Award Amount]:[LFPA Plus Award Amount]])</f>
        <v>3221098</v>
      </c>
      <c r="E17" s="3">
        <v>0</v>
      </c>
      <c r="F17" s="1" t="s">
        <v>58</v>
      </c>
      <c r="G17" s="4">
        <f>SUM(Table1[[#This Row],[LFPA Spending]:[LFPA Plus Spending]])</f>
        <v>0</v>
      </c>
      <c r="H17" s="38"/>
      <c r="I17" s="18"/>
      <c r="J17" s="39"/>
      <c r="K17" s="25"/>
      <c r="L17" s="18"/>
      <c r="M17" s="25"/>
      <c r="N17" s="18"/>
      <c r="O17" s="25"/>
      <c r="P17" s="18"/>
      <c r="Q17" s="25"/>
      <c r="R17" s="18"/>
      <c r="S17" s="25"/>
      <c r="T17" s="18"/>
      <c r="U17" s="25"/>
      <c r="V17" s="18"/>
      <c r="W17" s="25"/>
      <c r="X17" s="18"/>
      <c r="Y17" s="25"/>
      <c r="Z17" s="18"/>
      <c r="AA17" s="25"/>
      <c r="AB17" s="18"/>
      <c r="AC17" s="25"/>
      <c r="AD17" s="18"/>
      <c r="AE17" s="24">
        <v>0</v>
      </c>
    </row>
    <row r="18" spans="1:31" x14ac:dyDescent="0.25">
      <c r="A18" s="2" t="s">
        <v>15</v>
      </c>
      <c r="B18" s="27">
        <v>2700000</v>
      </c>
      <c r="C18" s="28">
        <v>2974035</v>
      </c>
      <c r="D18" s="24">
        <f>SUM(Table1[[#This Row],[LFPA Award Amount]:[LFPA Plus Award Amount]])</f>
        <v>5674035</v>
      </c>
      <c r="E18" s="3">
        <v>2122510.3800000004</v>
      </c>
      <c r="F18" s="3">
        <v>2130962.62</v>
      </c>
      <c r="G18" s="4">
        <f>SUM(Table1[[#This Row],[LFPA Spending]:[LFPA Plus Spending]])</f>
        <v>4253473</v>
      </c>
      <c r="H18" s="40">
        <v>513</v>
      </c>
      <c r="I18" s="35">
        <v>332</v>
      </c>
      <c r="J18" s="39">
        <f>Table1[[#This Row],[Number of Unique Underserved Producers]]/Table1[[#This Row],[Total Number of Unique Producers]]</f>
        <v>0.6471734892787524</v>
      </c>
      <c r="K18" s="26">
        <v>14341</v>
      </c>
      <c r="L18" s="7">
        <f>Table1[[#This Row],[Beverages]]/Table1[[#This Row],[Total Value of Food Purchases]]</f>
        <v>4.1489195555019839E-3</v>
      </c>
      <c r="M18" s="26">
        <v>73766.609999999928</v>
      </c>
      <c r="N18" s="8">
        <f>(Table1[[#This Row],[Bread and Grains]]/Table1[[#This Row],[Total Value of Food Purchases]])</f>
        <v>2.1341031362672611E-2</v>
      </c>
      <c r="O18" s="26">
        <v>439837.87999999966</v>
      </c>
      <c r="P18" s="8">
        <f>Table1[[#This Row],[Dairy and Milk]]/Table1[[#This Row],[Total Value of Food Purchases]]</f>
        <v>0.12724719207743768</v>
      </c>
      <c r="Q18" s="26">
        <v>174553.43000000011</v>
      </c>
      <c r="R18" s="8">
        <f>Table1[[#This Row],[Eggs]]/Table1[[#This Row],[Total Value of Food Purchases]]</f>
        <v>5.0499138080116246E-2</v>
      </c>
      <c r="S18" s="26">
        <v>3845.69</v>
      </c>
      <c r="T18" s="7">
        <f>Table1[[#This Row],[Fish and Seafood]]/Table1[[#This Row],[Total Value of Food Purchases]]</f>
        <v>1.1125764204308224E-3</v>
      </c>
      <c r="U18" s="26">
        <v>922289.8200000003</v>
      </c>
      <c r="V18" s="8">
        <f>Table1[[#This Row],[Meat and Poultry]]/Table1[[#This Row],[Total Value of Food Purchases]]</f>
        <v>0.26682283453304556</v>
      </c>
      <c r="W18" s="26">
        <v>19149.04</v>
      </c>
      <c r="X18" s="8">
        <f>Table1[[#This Row],[Nuts, Seeds, and Legumes]]/Table1[[#This Row],[Total Value of Food Purchases]]</f>
        <v>5.539908411204917E-3</v>
      </c>
      <c r="Y18" s="25"/>
      <c r="Z18" s="19"/>
      <c r="AA18" s="26">
        <v>1712330.9999999995</v>
      </c>
      <c r="AB18" s="8">
        <f>Table1[[#This Row],[Produce]]/Table1[[#This Row],[Total Value of Food Purchases]]</f>
        <v>0.49538550808118442</v>
      </c>
      <c r="AC18" s="26">
        <v>96448.090000000011</v>
      </c>
      <c r="AD18" s="8">
        <f>Table1[[#This Row],[Snacks and Condiments]]/Table1[[#This Row],[Total Value of Food Purchases]]</f>
        <v>2.7902891478405648E-2</v>
      </c>
      <c r="AE18" s="24">
        <v>3456562.56</v>
      </c>
    </row>
    <row r="19" spans="1:31" x14ac:dyDescent="0.25">
      <c r="A19" s="2" t="s">
        <v>57</v>
      </c>
      <c r="B19" s="27">
        <v>900000</v>
      </c>
      <c r="C19" s="28" t="s">
        <v>58</v>
      </c>
      <c r="D19" s="24">
        <f>SUM(Table1[[#This Row],[LFPA Award Amount]:[LFPA Plus Award Amount]])</f>
        <v>900000</v>
      </c>
      <c r="E19" s="3">
        <v>3029.09</v>
      </c>
      <c r="F19" s="1" t="s">
        <v>58</v>
      </c>
      <c r="G19" s="4">
        <f>SUM(Table1[[#This Row],[LFPA Spending]:[LFPA Plus Spending]])</f>
        <v>3029.09</v>
      </c>
      <c r="H19" s="38"/>
      <c r="I19" s="18"/>
      <c r="J19" s="39"/>
      <c r="K19" s="25"/>
      <c r="L19" s="18"/>
      <c r="M19" s="25"/>
      <c r="N19" s="18"/>
      <c r="O19" s="25"/>
      <c r="P19" s="18"/>
      <c r="Q19" s="25"/>
      <c r="R19" s="18"/>
      <c r="S19" s="25"/>
      <c r="T19" s="18"/>
      <c r="U19" s="25"/>
      <c r="V19" s="18"/>
      <c r="W19" s="25"/>
      <c r="X19" s="18"/>
      <c r="Y19" s="25"/>
      <c r="Z19" s="18"/>
      <c r="AA19" s="25"/>
      <c r="AB19" s="18"/>
      <c r="AC19" s="25"/>
      <c r="AD19" s="18"/>
      <c r="AE19" s="24">
        <v>0</v>
      </c>
    </row>
    <row r="20" spans="1:31" x14ac:dyDescent="0.25">
      <c r="A20" s="2" t="s">
        <v>13</v>
      </c>
      <c r="B20" s="27">
        <v>14400000</v>
      </c>
      <c r="C20" s="28">
        <v>14343210</v>
      </c>
      <c r="D20" s="24">
        <f>SUM(Table1[[#This Row],[LFPA Award Amount]:[LFPA Plus Award Amount]])</f>
        <v>28743210</v>
      </c>
      <c r="E20" s="3">
        <v>3003421.7000000007</v>
      </c>
      <c r="F20" s="3">
        <v>10187218.300000001</v>
      </c>
      <c r="G20" s="4">
        <f>SUM(Table1[[#This Row],[LFPA Spending]:[LFPA Plus Spending]])</f>
        <v>13190640.000000002</v>
      </c>
      <c r="H20" s="14">
        <v>213</v>
      </c>
      <c r="I20" s="11">
        <v>213</v>
      </c>
      <c r="J20" s="15">
        <f>Table1[[#This Row],[Number of Unique Underserved Producers]]/Table1[[#This Row],[Total Number of Unique Producers]]</f>
        <v>1</v>
      </c>
      <c r="K20" s="26"/>
      <c r="L20" s="7"/>
      <c r="M20" s="26">
        <v>233257.11</v>
      </c>
      <c r="N20" s="8">
        <f>(Table1[[#This Row],[Bread and Grains]]/Table1[[#This Row],[Total Value of Food Purchases]])</f>
        <v>2.0743958205075252E-2</v>
      </c>
      <c r="O20" s="26">
        <v>717229.87</v>
      </c>
      <c r="P20" s="8">
        <f>Table1[[#This Row],[Dairy and Milk]]/Table1[[#This Row],[Total Value of Food Purchases]]</f>
        <v>6.3784492771566781E-2</v>
      </c>
      <c r="Q20" s="26">
        <v>434505.61000000004</v>
      </c>
      <c r="R20" s="8">
        <f>Table1[[#This Row],[Eggs]]/Table1[[#This Row],[Total Value of Food Purchases]]</f>
        <v>3.8641335364700047E-2</v>
      </c>
      <c r="S20" s="25"/>
      <c r="T20" s="18"/>
      <c r="U20" s="26">
        <v>3627711.089999998</v>
      </c>
      <c r="V20" s="8">
        <f>Table1[[#This Row],[Meat and Poultry]]/Table1[[#This Row],[Total Value of Food Purchases]]</f>
        <v>0.32261862127610147</v>
      </c>
      <c r="W20" s="25"/>
      <c r="X20" s="18"/>
      <c r="Y20" s="25"/>
      <c r="Z20" s="19"/>
      <c r="AA20" s="26">
        <v>6130252.3900000006</v>
      </c>
      <c r="AB20" s="8">
        <f>Table1[[#This Row],[Produce]]/Table1[[#This Row],[Total Value of Food Purchases]]</f>
        <v>0.54517394717238288</v>
      </c>
      <c r="AC20" s="26">
        <v>101624.53</v>
      </c>
      <c r="AD20" s="8">
        <f>Table1[[#This Row],[Snacks and Condiments]]/Table1[[#This Row],[Total Value of Food Purchases]]</f>
        <v>9.0376452101735127E-3</v>
      </c>
      <c r="AE20" s="24">
        <v>11244580.6</v>
      </c>
    </row>
    <row r="21" spans="1:31" x14ac:dyDescent="0.25">
      <c r="A21" s="2" t="s">
        <v>14</v>
      </c>
      <c r="B21" s="27">
        <v>6900000</v>
      </c>
      <c r="C21" s="28">
        <v>5863175</v>
      </c>
      <c r="D21" s="24">
        <f>SUM(Table1[[#This Row],[LFPA Award Amount]:[LFPA Plus Award Amount]])</f>
        <v>12763175</v>
      </c>
      <c r="E21" s="3">
        <v>0</v>
      </c>
      <c r="F21" s="1" t="s">
        <v>58</v>
      </c>
      <c r="G21" s="4">
        <f>SUM(Table1[[#This Row],[LFPA Spending]:[LFPA Plus Spending]])</f>
        <v>0</v>
      </c>
      <c r="H21" s="16">
        <v>179</v>
      </c>
      <c r="I21" s="5">
        <v>179</v>
      </c>
      <c r="J21" s="17">
        <f>Table1[[#This Row],[Number of Unique Underserved Producers]]/Table1[[#This Row],[Total Number of Unique Producers]]</f>
        <v>1</v>
      </c>
      <c r="K21" s="25"/>
      <c r="L21" s="19"/>
      <c r="M21" s="26">
        <v>28026</v>
      </c>
      <c r="N21" s="8">
        <f>(Table1[[#This Row],[Bread and Grains]]/Table1[[#This Row],[Total Value of Food Purchases]])</f>
        <v>6.0786695135875805E-3</v>
      </c>
      <c r="O21" s="26">
        <v>80726.03</v>
      </c>
      <c r="P21" s="8">
        <f>Table1[[#This Row],[Dairy and Milk]]/Table1[[#This Row],[Total Value of Food Purchases]]</f>
        <v>1.7508986566543795E-2</v>
      </c>
      <c r="Q21" s="26">
        <v>79129.34</v>
      </c>
      <c r="R21" s="8">
        <f>Table1[[#This Row],[Eggs]]/Table1[[#This Row],[Total Value of Food Purchases]]</f>
        <v>1.7162674184268402E-2</v>
      </c>
      <c r="S21" s="25"/>
      <c r="T21" s="18"/>
      <c r="U21" s="26">
        <v>680551.18000000017</v>
      </c>
      <c r="V21" s="8">
        <f>Table1[[#This Row],[Meat and Poultry]]/Table1[[#This Row],[Total Value of Food Purchases]]</f>
        <v>0.14760742561557322</v>
      </c>
      <c r="W21" s="26">
        <v>6018.76</v>
      </c>
      <c r="X21" s="7">
        <f>Table1[[#This Row],[Nuts, Seeds, and Legumes]]/Table1[[#This Row],[Total Value of Food Purchases]]</f>
        <v>1.3054325598230354E-3</v>
      </c>
      <c r="Y21" s="26">
        <v>95856.5</v>
      </c>
      <c r="Z21" s="7">
        <f>Table1[[#This Row],[Prepared Meals and Entrées]]/Table1[[#This Row],[Total Value of Food Purchases]]</f>
        <v>2.0790693792521513E-2</v>
      </c>
      <c r="AA21" s="26">
        <v>3578477.5850000004</v>
      </c>
      <c r="AB21" s="8">
        <f>Table1[[#This Row],[Produce]]/Table1[[#This Row],[Total Value of Food Purchases]]</f>
        <v>0.7761500963746526</v>
      </c>
      <c r="AC21" s="26">
        <v>61763</v>
      </c>
      <c r="AD21" s="8">
        <f>Table1[[#This Row],[Snacks and Condiments]]/Table1[[#This Row],[Total Value of Food Purchases]]</f>
        <v>1.3396020308560255E-2</v>
      </c>
      <c r="AE21" s="24">
        <v>4610548.4000000004</v>
      </c>
    </row>
    <row r="22" spans="1:31" x14ac:dyDescent="0.25">
      <c r="A22" s="2" t="s">
        <v>16</v>
      </c>
      <c r="B22" s="27">
        <v>2500000</v>
      </c>
      <c r="C22" s="28">
        <v>2531473</v>
      </c>
      <c r="D22" s="24">
        <f>SUM(Table1[[#This Row],[LFPA Award Amount]:[LFPA Plus Award Amount]])</f>
        <v>5031473</v>
      </c>
      <c r="E22" s="3">
        <v>1482475.0800000003</v>
      </c>
      <c r="F22" s="3">
        <v>2531473</v>
      </c>
      <c r="G22" s="4">
        <f>SUM(Table1[[#This Row],[LFPA Spending]:[LFPA Plus Spending]])</f>
        <v>4013948.08</v>
      </c>
      <c r="H22" s="16">
        <v>35</v>
      </c>
      <c r="I22" s="5">
        <v>21</v>
      </c>
      <c r="J22" s="17">
        <f>Table1[[#This Row],[Number of Unique Underserved Producers]]/Table1[[#This Row],[Total Number of Unique Producers]]</f>
        <v>0.6</v>
      </c>
      <c r="K22" s="25"/>
      <c r="L22" s="19"/>
      <c r="M22" s="26"/>
      <c r="N22" s="8"/>
      <c r="O22" s="26">
        <v>1950</v>
      </c>
      <c r="P22" s="21">
        <f>Table1[[#This Row],[Dairy and Milk]]/Table1[[#This Row],[Total Value of Food Purchases]]</f>
        <v>4.4046896482214938E-4</v>
      </c>
      <c r="Q22" s="25"/>
      <c r="R22" s="18"/>
      <c r="S22" s="25"/>
      <c r="T22" s="18"/>
      <c r="U22" s="26">
        <v>745339.5</v>
      </c>
      <c r="V22" s="8">
        <f>Table1[[#This Row],[Meat and Poultry]]/Table1[[#This Row],[Total Value of Food Purchases]]</f>
        <v>0.16835841949028638</v>
      </c>
      <c r="W22" s="25"/>
      <c r="X22" s="18"/>
      <c r="Y22" s="25"/>
      <c r="Z22" s="19"/>
      <c r="AA22" s="26">
        <v>3438277.6500000004</v>
      </c>
      <c r="AB22" s="8">
        <f>Table1[[#This Row],[Produce]]/Table1[[#This Row],[Total Value of Food Purchases]]</f>
        <v>0.77664338321365778</v>
      </c>
      <c r="AC22" s="26">
        <v>241532.5</v>
      </c>
      <c r="AD22" s="8">
        <f>Table1[[#This Row],[Snacks and Condiments]]/Table1[[#This Row],[Total Value of Food Purchases]]</f>
        <v>5.4557728331233742E-2</v>
      </c>
      <c r="AE22" s="24">
        <v>4427099.6500000004</v>
      </c>
    </row>
    <row r="23" spans="1:31" x14ac:dyDescent="0.25">
      <c r="A23" s="2" t="s">
        <v>17</v>
      </c>
      <c r="B23" s="27">
        <v>5491119</v>
      </c>
      <c r="C23" s="28">
        <v>5544301</v>
      </c>
      <c r="D23" s="24">
        <f>SUM(Table1[[#This Row],[LFPA Award Amount]:[LFPA Plus Award Amount]])</f>
        <v>11035420</v>
      </c>
      <c r="E23" s="3">
        <v>2722777.28</v>
      </c>
      <c r="F23" s="3">
        <v>3566117.7299999995</v>
      </c>
      <c r="G23" s="4">
        <f>SUM(Table1[[#This Row],[LFPA Spending]:[LFPA Plus Spending]])</f>
        <v>6288895.0099999998</v>
      </c>
      <c r="H23" s="16">
        <v>260</v>
      </c>
      <c r="I23" s="5">
        <v>206</v>
      </c>
      <c r="J23" s="17">
        <f>Table1[[#This Row],[Number of Unique Underserved Producers]]/Table1[[#This Row],[Total Number of Unique Producers]]</f>
        <v>0.79230769230769227</v>
      </c>
      <c r="K23" s="25"/>
      <c r="L23" s="19"/>
      <c r="M23" s="26">
        <v>78915.66</v>
      </c>
      <c r="N23" s="8">
        <f>(Table1[[#This Row],[Bread and Grains]]/Table1[[#This Row],[Total Value of Food Purchases]])</f>
        <v>1.6381378501306401E-2</v>
      </c>
      <c r="O23" s="26">
        <v>222618.34</v>
      </c>
      <c r="P23" s="8">
        <f>Table1[[#This Row],[Dairy and Milk]]/Table1[[#This Row],[Total Value of Food Purchases]]</f>
        <v>4.6211300632504608E-2</v>
      </c>
      <c r="Q23" s="26">
        <v>346837.56</v>
      </c>
      <c r="R23" s="8">
        <f>Table1[[#This Row],[Eggs]]/Table1[[#This Row],[Total Value of Food Purchases]]</f>
        <v>7.1996829891932332E-2</v>
      </c>
      <c r="S23" s="25"/>
      <c r="T23" s="18"/>
      <c r="U23" s="26">
        <v>1405201.8599999999</v>
      </c>
      <c r="V23" s="8">
        <f>Table1[[#This Row],[Meat and Poultry]]/Table1[[#This Row],[Total Value of Food Purchases]]</f>
        <v>0.29169297373169994</v>
      </c>
      <c r="W23" s="25"/>
      <c r="X23" s="18"/>
      <c r="Y23" s="25"/>
      <c r="Z23" s="19"/>
      <c r="AA23" s="26">
        <v>2724183.82</v>
      </c>
      <c r="AB23" s="8">
        <f>Table1[[#This Row],[Produce]]/Table1[[#This Row],[Total Value of Food Purchases]]</f>
        <v>0.56548834873274512</v>
      </c>
      <c r="AC23" s="26">
        <v>39643.199999999997</v>
      </c>
      <c r="AD23" s="8">
        <f>Table1[[#This Row],[Snacks and Condiments]]/Table1[[#This Row],[Total Value of Food Purchases]]</f>
        <v>8.2291685098114849E-3</v>
      </c>
      <c r="AE23" s="24">
        <v>4817400.4400000004</v>
      </c>
    </row>
    <row r="24" spans="1:31" x14ac:dyDescent="0.25">
      <c r="A24" s="2" t="s">
        <v>18</v>
      </c>
      <c r="B24" s="27">
        <v>6940928</v>
      </c>
      <c r="C24" s="28">
        <v>6406577</v>
      </c>
      <c r="D24" s="24">
        <f>SUM(Table1[[#This Row],[LFPA Award Amount]:[LFPA Plus Award Amount]])</f>
        <v>13347505</v>
      </c>
      <c r="E24" s="3">
        <v>1135828.94</v>
      </c>
      <c r="F24" s="3">
        <v>6406577</v>
      </c>
      <c r="G24" s="4">
        <f>SUM(Table1[[#This Row],[LFPA Spending]:[LFPA Plus Spending]])</f>
        <v>7542405.9399999995</v>
      </c>
      <c r="H24" s="16">
        <v>110</v>
      </c>
      <c r="I24" s="5">
        <v>94</v>
      </c>
      <c r="J24" s="17">
        <f>Table1[[#This Row],[Number of Unique Underserved Producers]]/Table1[[#This Row],[Total Number of Unique Producers]]</f>
        <v>0.8545454545454545</v>
      </c>
      <c r="K24" s="25"/>
      <c r="L24" s="19"/>
      <c r="M24" s="26">
        <v>426822</v>
      </c>
      <c r="N24" s="8">
        <f>(Table1[[#This Row],[Bread and Grains]]/Table1[[#This Row],[Total Value of Food Purchases]])</f>
        <v>4.2539395419733533E-2</v>
      </c>
      <c r="O24" s="26">
        <v>11142</v>
      </c>
      <c r="P24" s="7">
        <f>Table1[[#This Row],[Dairy and Milk]]/Table1[[#This Row],[Total Value of Food Purchases]]</f>
        <v>1.1104721494362311E-3</v>
      </c>
      <c r="Q24" s="26">
        <v>34490.479999999996</v>
      </c>
      <c r="R24" s="7">
        <f>Table1[[#This Row],[Eggs]]/Table1[[#This Row],[Total Value of Food Purchases]]</f>
        <v>3.4375082983923292E-3</v>
      </c>
      <c r="S24" s="26">
        <v>276673.41000000003</v>
      </c>
      <c r="T24" s="8">
        <f>Table1[[#This Row],[Fish and Seafood]]/Table1[[#This Row],[Total Value of Food Purchases]]</f>
        <v>2.7574772598685304E-2</v>
      </c>
      <c r="U24" s="26">
        <v>2152154.19</v>
      </c>
      <c r="V24" s="8">
        <f>Table1[[#This Row],[Meat and Poultry]]/Table1[[#This Row],[Total Value of Food Purchases]]</f>
        <v>0.21449535893802646</v>
      </c>
      <c r="W24" s="26">
        <v>23045</v>
      </c>
      <c r="X24" s="7">
        <f>Table1[[#This Row],[Nuts, Seeds, and Legumes]]/Table1[[#This Row],[Total Value of Food Purchases]]</f>
        <v>2.2967896862105498E-3</v>
      </c>
      <c r="Y24" s="26">
        <v>7939.5</v>
      </c>
      <c r="Z24" s="7">
        <f>Table1[[#This Row],[Prepared Meals and Entrées]]/Table1[[#This Row],[Total Value of Food Purchases]]</f>
        <v>7.9129363044776137E-4</v>
      </c>
      <c r="AA24" s="26">
        <v>7101303.3800000036</v>
      </c>
      <c r="AB24" s="8">
        <f>Table1[[#This Row],[Produce]]/Table1[[#This Row],[Total Value of Food Purchases]]</f>
        <v>0.70775440927906808</v>
      </c>
      <c r="AC24" s="25"/>
      <c r="AD24" s="18"/>
      <c r="AE24" s="24">
        <v>10033569.960000001</v>
      </c>
    </row>
    <row r="25" spans="1:31" x14ac:dyDescent="0.25">
      <c r="A25" s="2" t="s">
        <v>21</v>
      </c>
      <c r="B25" s="27">
        <v>7500000</v>
      </c>
      <c r="C25" s="28">
        <v>7111467</v>
      </c>
      <c r="D25" s="24">
        <f>SUM(Table1[[#This Row],[LFPA Award Amount]:[LFPA Plus Award Amount]])</f>
        <v>14611467</v>
      </c>
      <c r="E25" s="3">
        <v>7263727.7100000009</v>
      </c>
      <c r="F25" s="3">
        <v>3050335</v>
      </c>
      <c r="G25" s="4">
        <f>SUM(Table1[[#This Row],[LFPA Spending]:[LFPA Plus Spending]])</f>
        <v>10314062.710000001</v>
      </c>
      <c r="H25" s="16">
        <v>524</v>
      </c>
      <c r="I25" s="5">
        <v>245</v>
      </c>
      <c r="J25" s="17">
        <f>Table1[[#This Row],[Number of Unique Underserved Producers]]/Table1[[#This Row],[Total Number of Unique Producers]]</f>
        <v>0.46755725190839692</v>
      </c>
      <c r="K25" s="26">
        <v>9194.1158140000007</v>
      </c>
      <c r="L25" s="7">
        <f>Table1[[#This Row],[Beverages]]/Table1[[#This Row],[Total Value of Food Purchases]]</f>
        <v>1.0865469251494025E-3</v>
      </c>
      <c r="M25" s="26">
        <v>45438.549999999988</v>
      </c>
      <c r="N25" s="8">
        <f>(Table1[[#This Row],[Bread and Grains]]/Table1[[#This Row],[Total Value of Food Purchases]])</f>
        <v>5.3698602219660234E-3</v>
      </c>
      <c r="O25" s="26">
        <v>160320.60000000003</v>
      </c>
      <c r="P25" s="8">
        <f>Table1[[#This Row],[Dairy and Milk]]/Table1[[#This Row],[Total Value of Food Purchases]]</f>
        <v>1.8946449935170168E-2</v>
      </c>
      <c r="Q25" s="26">
        <v>191690.8</v>
      </c>
      <c r="R25" s="8">
        <f>Table1[[#This Row],[Eggs]]/Table1[[#This Row],[Total Value of Food Purchases]]</f>
        <v>2.2653733489225444E-2</v>
      </c>
      <c r="S25" s="26">
        <v>1065217.73</v>
      </c>
      <c r="T25" s="8">
        <f>Table1[[#This Row],[Fish and Seafood]]/Table1[[#This Row],[Total Value of Food Purchases]]</f>
        <v>0.12588584618259044</v>
      </c>
      <c r="U25" s="26">
        <v>2716465.5000000023</v>
      </c>
      <c r="V25" s="8">
        <f>Table1[[#This Row],[Meat and Poultry]]/Table1[[#This Row],[Total Value of Food Purchases]]</f>
        <v>0.32102785042201087</v>
      </c>
      <c r="W25" s="26">
        <v>19569.09</v>
      </c>
      <c r="X25" s="7">
        <f>Table1[[#This Row],[Nuts, Seeds, and Legumes]]/Table1[[#This Row],[Total Value of Food Purchases]]</f>
        <v>2.3126459354682999E-3</v>
      </c>
      <c r="Y25" s="26">
        <v>107032.88</v>
      </c>
      <c r="Z25" s="7">
        <f>Table1[[#This Row],[Prepared Meals and Entrées]]/Table1[[#This Row],[Total Value of Food Purchases]]</f>
        <v>1.2648986482941531E-2</v>
      </c>
      <c r="AA25" s="26">
        <v>3830272.554184136</v>
      </c>
      <c r="AB25" s="8">
        <f>Table1[[#This Row],[Produce]]/Table1[[#This Row],[Total Value of Food Purchases]]</f>
        <v>0.4526559106309862</v>
      </c>
      <c r="AC25" s="26">
        <v>316573.37000000011</v>
      </c>
      <c r="AD25" s="8">
        <f>Table1[[#This Row],[Snacks and Condiments]]/Table1[[#This Row],[Total Value of Food Purchases]]</f>
        <v>3.7412169774271697E-2</v>
      </c>
      <c r="AE25" s="24">
        <v>8461775.1899999995</v>
      </c>
    </row>
    <row r="26" spans="1:31" x14ac:dyDescent="0.25">
      <c r="A26" s="2" t="s">
        <v>20</v>
      </c>
      <c r="B26" s="27">
        <v>6100000</v>
      </c>
      <c r="C26" s="28">
        <v>6463706</v>
      </c>
      <c r="D26" s="24">
        <f>SUM(Table1[[#This Row],[LFPA Award Amount]:[LFPA Plus Award Amount]])</f>
        <v>12563706</v>
      </c>
      <c r="E26" s="3">
        <v>4326418.04</v>
      </c>
      <c r="F26" s="1" t="s">
        <v>58</v>
      </c>
      <c r="G26" s="4">
        <f>SUM(Table1[[#This Row],[LFPA Spending]:[LFPA Plus Spending]])</f>
        <v>4326418.04</v>
      </c>
      <c r="H26" s="16">
        <v>72</v>
      </c>
      <c r="I26" s="5">
        <v>30</v>
      </c>
      <c r="J26" s="17">
        <f>Table1[[#This Row],[Number of Unique Underserved Producers]]/Table1[[#This Row],[Total Number of Unique Producers]]</f>
        <v>0.41666666666666669</v>
      </c>
      <c r="K26" s="25"/>
      <c r="L26" s="19"/>
      <c r="M26" s="25"/>
      <c r="N26" s="8"/>
      <c r="O26" s="26">
        <v>477560.98000000004</v>
      </c>
      <c r="P26" s="8">
        <f>Table1[[#This Row],[Dairy and Milk]]/Table1[[#This Row],[Total Value of Food Purchases]]</f>
        <v>8.4264281966736951E-2</v>
      </c>
      <c r="Q26" s="26">
        <v>995734.73</v>
      </c>
      <c r="R26" s="8">
        <f>Table1[[#This Row],[Eggs]]/Table1[[#This Row],[Total Value of Food Purchases]]</f>
        <v>0.17569457214195489</v>
      </c>
      <c r="S26" s="26">
        <v>584913</v>
      </c>
      <c r="T26" s="8">
        <f>Table1[[#This Row],[Fish and Seafood]]/Table1[[#This Row],[Total Value of Food Purchases]]</f>
        <v>0.10320624176206776</v>
      </c>
      <c r="U26" s="26">
        <v>324673.59000000003</v>
      </c>
      <c r="V26" s="8">
        <f>Table1[[#This Row],[Meat and Poultry]]/Table1[[#This Row],[Total Value of Food Purchases]]</f>
        <v>5.7287735138898378E-2</v>
      </c>
      <c r="W26" s="25"/>
      <c r="X26" s="18"/>
      <c r="Y26" s="25"/>
      <c r="Z26" s="19"/>
      <c r="AA26" s="26">
        <v>3284536.5499999863</v>
      </c>
      <c r="AB26" s="8">
        <f>Table1[[#This Row],[Produce]]/Table1[[#This Row],[Total Value of Food Purchases]]</f>
        <v>0.57954716899033965</v>
      </c>
      <c r="AC26" s="25"/>
      <c r="AD26" s="18"/>
      <c r="AE26" s="24">
        <v>5667418.8499999996</v>
      </c>
    </row>
    <row r="27" spans="1:31" x14ac:dyDescent="0.25">
      <c r="A27" s="2" t="s">
        <v>19</v>
      </c>
      <c r="B27" s="27">
        <v>1300000</v>
      </c>
      <c r="C27" s="28">
        <v>1330959</v>
      </c>
      <c r="D27" s="24">
        <f>SUM(Table1[[#This Row],[LFPA Award Amount]:[LFPA Plus Award Amount]])</f>
        <v>2630959</v>
      </c>
      <c r="E27" s="3">
        <v>1227580.4100000001</v>
      </c>
      <c r="F27" s="3">
        <v>201830.28999999998</v>
      </c>
      <c r="G27" s="4">
        <f>SUM(Table1[[#This Row],[LFPA Spending]:[LFPA Plus Spending]])</f>
        <v>1429410.7000000002</v>
      </c>
      <c r="H27" s="16">
        <v>75</v>
      </c>
      <c r="I27" s="5">
        <v>74</v>
      </c>
      <c r="J27" s="17">
        <f>Table1[[#This Row],[Number of Unique Underserved Producers]]/Table1[[#This Row],[Total Number of Unique Producers]]</f>
        <v>0.98666666666666669</v>
      </c>
      <c r="K27" s="25"/>
      <c r="L27" s="19"/>
      <c r="M27" s="26">
        <v>190495.74000000002</v>
      </c>
      <c r="N27" s="8">
        <f>(Table1[[#This Row],[Bread and Grains]]/Table1[[#This Row],[Total Value of Food Purchases]])</f>
        <v>9.8041657220832273E-2</v>
      </c>
      <c r="O27" s="25"/>
      <c r="P27" s="18"/>
      <c r="Q27" s="26">
        <v>4771.79</v>
      </c>
      <c r="R27" s="7">
        <f>Table1[[#This Row],[Eggs]]/Table1[[#This Row],[Total Value of Food Purchases]]</f>
        <v>2.4558774884403988E-3</v>
      </c>
      <c r="S27" s="26">
        <v>55016</v>
      </c>
      <c r="T27" s="8">
        <f>Table1[[#This Row],[Fish and Seafood]]/Table1[[#This Row],[Total Value of Food Purchases]]</f>
        <v>2.8314857926278601E-2</v>
      </c>
      <c r="U27" s="26">
        <v>39547.370000000003</v>
      </c>
      <c r="V27" s="8">
        <f>Table1[[#This Row],[Meat and Poultry]]/Table1[[#This Row],[Total Value of Food Purchases]]</f>
        <v>2.0353681890867614E-2</v>
      </c>
      <c r="W27" s="26">
        <v>101730.94</v>
      </c>
      <c r="X27" s="8">
        <f>Table1[[#This Row],[Nuts, Seeds, and Legumes]]/Table1[[#This Row],[Total Value of Food Purchases]]</f>
        <v>5.2357443522007649E-2</v>
      </c>
      <c r="Y27" s="25"/>
      <c r="Z27" s="19"/>
      <c r="AA27" s="26">
        <v>1530611.3200000003</v>
      </c>
      <c r="AB27" s="8">
        <f>Table1[[#This Row],[Produce]]/Table1[[#This Row],[Total Value of Food Purchases]]</f>
        <v>0.7877534183901731</v>
      </c>
      <c r="AC27" s="26">
        <v>20835</v>
      </c>
      <c r="AD27" s="8">
        <f>Table1[[#This Row],[Snacks and Condiments]]/Table1[[#This Row],[Total Value of Food Purchases]]</f>
        <v>1.0723063561400587E-2</v>
      </c>
      <c r="AE27" s="24">
        <v>1943008.16</v>
      </c>
    </row>
    <row r="28" spans="1:31" x14ac:dyDescent="0.25">
      <c r="A28" s="2" t="s">
        <v>22</v>
      </c>
      <c r="B28" s="27">
        <v>10161266</v>
      </c>
      <c r="C28" s="28">
        <v>11457815</v>
      </c>
      <c r="D28" s="24">
        <f>SUM(Table1[[#This Row],[LFPA Award Amount]:[LFPA Plus Award Amount]])</f>
        <v>21619081</v>
      </c>
      <c r="E28" s="3">
        <v>7041610.54</v>
      </c>
      <c r="F28" s="3">
        <v>1165729.8899999999</v>
      </c>
      <c r="G28" s="4">
        <f>SUM(Table1[[#This Row],[LFPA Spending]:[LFPA Plus Spending]])</f>
        <v>8207340.4299999997</v>
      </c>
      <c r="H28" s="16">
        <v>569</v>
      </c>
      <c r="I28" s="5">
        <v>340</v>
      </c>
      <c r="J28" s="17">
        <f>Table1[[#This Row],[Number of Unique Underserved Producers]]/Table1[[#This Row],[Total Number of Unique Producers]]</f>
        <v>0.5975395430579965</v>
      </c>
      <c r="K28" s="26">
        <v>6000</v>
      </c>
      <c r="L28" s="7">
        <f>Table1[[#This Row],[Beverages]]/Table1[[#This Row],[Total Value of Food Purchases]]</f>
        <v>9.3382244961089393E-4</v>
      </c>
      <c r="M28" s="26">
        <v>163747.68000000002</v>
      </c>
      <c r="N28" s="8">
        <f>(Table1[[#This Row],[Bread and Grains]]/Table1[[#This Row],[Total Value of Food Purchases]])</f>
        <v>2.5485209942616799E-2</v>
      </c>
      <c r="O28" s="26">
        <v>578958.23099999991</v>
      </c>
      <c r="P28" s="8">
        <f>Table1[[#This Row],[Dairy and Milk]]/Table1[[#This Row],[Total Value of Food Purchases]]</f>
        <v>9.0107365582468277E-2</v>
      </c>
      <c r="Q28" s="26">
        <v>93666.669999999984</v>
      </c>
      <c r="R28" s="8">
        <f>Table1[[#This Row],[Eggs]]/Table1[[#This Row],[Total Value of Food Purchases]]</f>
        <v>1.4578006537715869E-2</v>
      </c>
      <c r="S28" s="26">
        <v>63443.48</v>
      </c>
      <c r="T28" s="8">
        <f>Table1[[#This Row],[Fish and Seafood]]/Table1[[#This Row],[Total Value of Food Purchases]]</f>
        <v>9.8741576509066269E-3</v>
      </c>
      <c r="U28" s="26">
        <v>1943506.2659999935</v>
      </c>
      <c r="V28" s="8">
        <f>Table1[[#This Row],[Meat and Poultry]]/Table1[[#This Row],[Total Value of Food Purchases]]</f>
        <v>0.30248163035837261</v>
      </c>
      <c r="W28" s="26">
        <v>13082.53</v>
      </c>
      <c r="X28" s="7">
        <f>Table1[[#This Row],[Nuts, Seeds, and Legumes]]/Table1[[#This Row],[Total Value of Food Purchases]]</f>
        <v>2.0361267019513348E-3</v>
      </c>
      <c r="Y28" s="26">
        <v>12312.680000000002</v>
      </c>
      <c r="Z28" s="7">
        <f>Table1[[#This Row],[Prepared Meals and Entrées]]/Table1[[#This Row],[Total Value of Food Purchases]]</f>
        <v>1.9163094998125105E-3</v>
      </c>
      <c r="AA28" s="26">
        <v>3474231.3399999971</v>
      </c>
      <c r="AB28" s="8">
        <f>Table1[[#This Row],[Produce]]/Table1[[#This Row],[Total Value of Food Purchases]]</f>
        <v>0.54071920340562263</v>
      </c>
      <c r="AC28" s="26">
        <v>76255.399999999994</v>
      </c>
      <c r="AD28" s="8">
        <f>Table1[[#This Row],[Snacks and Condiments]]/Table1[[#This Row],[Total Value of Food Purchases]]</f>
        <v>1.1868167404009759E-2</v>
      </c>
      <c r="AE28" s="24">
        <v>6425204.2800000003</v>
      </c>
    </row>
    <row r="29" spans="1:31" x14ac:dyDescent="0.25">
      <c r="A29" s="2" t="s">
        <v>23</v>
      </c>
      <c r="B29" s="27">
        <v>3820000</v>
      </c>
      <c r="C29" s="28">
        <v>4321877</v>
      </c>
      <c r="D29" s="24">
        <f>SUM(Table1[[#This Row],[LFPA Award Amount]:[LFPA Plus Award Amount]])</f>
        <v>8141877</v>
      </c>
      <c r="E29" s="3">
        <v>639647.41</v>
      </c>
      <c r="F29" s="3">
        <v>214509.79</v>
      </c>
      <c r="G29" s="4">
        <f>SUM(Table1[[#This Row],[LFPA Spending]:[LFPA Plus Spending]])</f>
        <v>854157.20000000007</v>
      </c>
      <c r="H29" s="16">
        <v>111</v>
      </c>
      <c r="I29" s="5">
        <v>94</v>
      </c>
      <c r="J29" s="17">
        <f>Table1[[#This Row],[Number of Unique Underserved Producers]]/Table1[[#This Row],[Total Number of Unique Producers]]</f>
        <v>0.84684684684684686</v>
      </c>
      <c r="K29" s="25"/>
      <c r="L29" s="19"/>
      <c r="M29" s="26">
        <v>7057</v>
      </c>
      <c r="N29" s="8">
        <f>(Table1[[#This Row],[Bread and Grains]]/Table1[[#This Row],[Total Value of Food Purchases]])</f>
        <v>1.8007243928672839E-2</v>
      </c>
      <c r="O29" s="26">
        <v>5868.76</v>
      </c>
      <c r="P29" s="8">
        <f>Table1[[#This Row],[Dairy and Milk]]/Table1[[#This Row],[Total Value of Food Purchases]]</f>
        <v>1.4975229258727223E-2</v>
      </c>
      <c r="Q29" s="26">
        <v>9473.6299999999992</v>
      </c>
      <c r="R29" s="8">
        <f>Table1[[#This Row],[Eggs]]/Table1[[#This Row],[Total Value of Food Purchases]]</f>
        <v>2.4173723437720399E-2</v>
      </c>
      <c r="S29" s="25"/>
      <c r="T29" s="18"/>
      <c r="U29" s="26">
        <v>220617.69999999995</v>
      </c>
      <c r="V29" s="8">
        <f>Table1[[#This Row],[Meat and Poultry]]/Table1[[#This Row],[Total Value of Food Purchases]]</f>
        <v>0.56294696597460181</v>
      </c>
      <c r="W29" s="26">
        <v>3345.5</v>
      </c>
      <c r="X29" s="8">
        <f>Table1[[#This Row],[Nuts, Seeds, and Legumes]]/Table1[[#This Row],[Total Value of Food Purchases]]</f>
        <v>8.536663534557884E-3</v>
      </c>
      <c r="Y29" s="25"/>
      <c r="Z29" s="19"/>
      <c r="AA29" s="26">
        <v>138117.25000000006</v>
      </c>
      <c r="AB29" s="8">
        <f>Table1[[#This Row],[Produce]]/Table1[[#This Row],[Total Value of Food Purchases]]</f>
        <v>0.35243177150453303</v>
      </c>
      <c r="AC29" s="26">
        <v>7418</v>
      </c>
      <c r="AD29" s="8">
        <f>Table1[[#This Row],[Snacks and Condiments]]/Table1[[#This Row],[Total Value of Food Purchases]]</f>
        <v>1.8928402361186782E-2</v>
      </c>
      <c r="AE29" s="24">
        <v>391897.84</v>
      </c>
    </row>
    <row r="30" spans="1:31" x14ac:dyDescent="0.25">
      <c r="A30" s="2" t="s">
        <v>25</v>
      </c>
      <c r="B30" s="27">
        <v>6100000</v>
      </c>
      <c r="C30" s="28">
        <v>6205307</v>
      </c>
      <c r="D30" s="24">
        <f>SUM(Table1[[#This Row],[LFPA Award Amount]:[LFPA Plus Award Amount]])</f>
        <v>12305307</v>
      </c>
      <c r="E30" s="3">
        <v>2858170.81</v>
      </c>
      <c r="F30" s="3">
        <v>3496112.3899999992</v>
      </c>
      <c r="G30" s="4">
        <f>SUM(Table1[[#This Row],[LFPA Spending]:[LFPA Plus Spending]])</f>
        <v>6354283.1999999993</v>
      </c>
      <c r="H30" s="16">
        <v>287</v>
      </c>
      <c r="I30" s="5">
        <v>221</v>
      </c>
      <c r="J30" s="17">
        <f>Table1[[#This Row],[Number of Unique Underserved Producers]]/Table1[[#This Row],[Total Number of Unique Producers]]</f>
        <v>0.77003484320557491</v>
      </c>
      <c r="K30" s="26">
        <v>975.39</v>
      </c>
      <c r="L30" s="21">
        <f>Table1[[#This Row],[Beverages]]/Table1[[#This Row],[Total Value of Food Purchases]]</f>
        <v>2.0588894042919848E-4</v>
      </c>
      <c r="M30" s="26">
        <v>33634.869999999995</v>
      </c>
      <c r="N30" s="8">
        <f>(Table1[[#This Row],[Bread and Grains]]/Table1[[#This Row],[Total Value of Food Purchases]])</f>
        <v>7.0997731633232189E-3</v>
      </c>
      <c r="O30" s="26">
        <v>113740.80999999998</v>
      </c>
      <c r="P30" s="8">
        <f>Table1[[#This Row],[Dairy and Milk]]/Table1[[#This Row],[Total Value of Food Purchases]]</f>
        <v>2.4008832215276742E-2</v>
      </c>
      <c r="Q30" s="26">
        <v>132667.87000000005</v>
      </c>
      <c r="R30" s="8">
        <f>Table1[[#This Row],[Eggs]]/Table1[[#This Row],[Total Value of Food Purchases]]</f>
        <v>2.8004026269798397E-2</v>
      </c>
      <c r="S30" s="25"/>
      <c r="T30" s="18"/>
      <c r="U30" s="26">
        <v>678864.91999999993</v>
      </c>
      <c r="V30" s="8">
        <f>Table1[[#This Row],[Meat and Poultry]]/Table1[[#This Row],[Total Value of Food Purchases]]</f>
        <v>0.14329732627292938</v>
      </c>
      <c r="W30" s="26">
        <v>64229.369999999995</v>
      </c>
      <c r="X30" s="8">
        <f>Table1[[#This Row],[Nuts, Seeds, and Legumes]]/Table1[[#This Row],[Total Value of Food Purchases]]</f>
        <v>1.355777374561452E-2</v>
      </c>
      <c r="Y30" s="25"/>
      <c r="Z30" s="19"/>
      <c r="AA30" s="26">
        <v>3696720.4099999964</v>
      </c>
      <c r="AB30" s="8">
        <f>Table1[[#This Row],[Produce]]/Table1[[#This Row],[Total Value of Food Purchases]]</f>
        <v>0.78031746099292743</v>
      </c>
      <c r="AC30" s="26">
        <v>16623.349999999999</v>
      </c>
      <c r="AD30" s="7">
        <f>Table1[[#This Row],[Snacks and Condiments]]/Table1[[#This Row],[Total Value of Food Purchases]]</f>
        <v>3.5089183997003416E-3</v>
      </c>
      <c r="AE30" s="24">
        <v>4737456.99</v>
      </c>
    </row>
    <row r="31" spans="1:31" x14ac:dyDescent="0.25">
      <c r="A31" s="2" t="s">
        <v>35</v>
      </c>
      <c r="B31" s="27">
        <v>200000</v>
      </c>
      <c r="C31" s="28">
        <v>210372</v>
      </c>
      <c r="D31" s="24">
        <f>SUM(Table1[[#This Row],[LFPA Award Amount]:[LFPA Plus Award Amount]])</f>
        <v>410372</v>
      </c>
      <c r="E31" s="3">
        <v>135280</v>
      </c>
      <c r="F31" s="1" t="s">
        <v>58</v>
      </c>
      <c r="G31" s="4">
        <f>SUM(Table1[[#This Row],[LFPA Spending]:[LFPA Plus Spending]])</f>
        <v>135280</v>
      </c>
      <c r="H31" s="16">
        <v>127</v>
      </c>
      <c r="I31" s="5">
        <v>127</v>
      </c>
      <c r="J31" s="17">
        <f>Table1[[#This Row],[Number of Unique Underserved Producers]]/Table1[[#This Row],[Total Number of Unique Producers]]</f>
        <v>1</v>
      </c>
      <c r="K31" s="25"/>
      <c r="L31" s="19"/>
      <c r="M31" s="25"/>
      <c r="N31" s="8"/>
      <c r="O31" s="25"/>
      <c r="P31" s="18"/>
      <c r="Q31" s="26">
        <v>10748.029999999999</v>
      </c>
      <c r="R31" s="8">
        <f>Table1[[#This Row],[Eggs]]/Table1[[#This Row],[Total Value of Food Purchases]]</f>
        <v>4.6921509239141561E-2</v>
      </c>
      <c r="S31" s="25"/>
      <c r="T31" s="18"/>
      <c r="U31" s="25"/>
      <c r="V31" s="18"/>
      <c r="W31" s="25"/>
      <c r="X31" s="18"/>
      <c r="Y31" s="25"/>
      <c r="Z31" s="19"/>
      <c r="AA31" s="26">
        <v>218316</v>
      </c>
      <c r="AB31" s="8">
        <f>Table1[[#This Row],[Produce]]/Table1[[#This Row],[Total Value of Food Purchases]]</f>
        <v>0.95307849076085849</v>
      </c>
      <c r="AC31" s="25"/>
      <c r="AD31" s="18"/>
      <c r="AE31" s="24">
        <v>229064.03</v>
      </c>
    </row>
    <row r="32" spans="1:31" x14ac:dyDescent="0.25">
      <c r="A32" s="2" t="s">
        <v>24</v>
      </c>
      <c r="B32" s="27">
        <v>2820000</v>
      </c>
      <c r="C32" s="28">
        <v>3998762</v>
      </c>
      <c r="D32" s="24">
        <f>SUM(Table1[[#This Row],[LFPA Award Amount]:[LFPA Plus Award Amount]])</f>
        <v>6818762</v>
      </c>
      <c r="E32" s="3">
        <v>120063.78</v>
      </c>
      <c r="F32" s="3">
        <v>2136286.2800000003</v>
      </c>
      <c r="G32" s="4">
        <f>SUM(Table1[[#This Row],[LFPA Spending]:[LFPA Plus Spending]])</f>
        <v>2256350.06</v>
      </c>
      <c r="H32" s="16">
        <v>50</v>
      </c>
      <c r="I32" s="5">
        <v>40</v>
      </c>
      <c r="J32" s="17">
        <f>Table1[[#This Row],[Number of Unique Underserved Producers]]/Table1[[#This Row],[Total Number of Unique Producers]]</f>
        <v>0.8</v>
      </c>
      <c r="K32" s="25"/>
      <c r="L32" s="19"/>
      <c r="M32" s="25"/>
      <c r="N32" s="8"/>
      <c r="O32" s="26">
        <v>60055.5</v>
      </c>
      <c r="P32" s="8">
        <f>Table1[[#This Row],[Dairy and Milk]]/Table1[[#This Row],[Total Value of Food Purchases]]</f>
        <v>1.8936970778074096E-2</v>
      </c>
      <c r="Q32" s="26">
        <v>31820</v>
      </c>
      <c r="R32" s="8">
        <f>Table1[[#This Row],[Eggs]]/Table1[[#This Row],[Total Value of Food Purchases]]</f>
        <v>1.0033625732169704E-2</v>
      </c>
      <c r="S32" s="26">
        <v>824610</v>
      </c>
      <c r="T32" s="8">
        <f>Table1[[#This Row],[Fish and Seafood]]/Table1[[#This Row],[Total Value of Food Purchases]]</f>
        <v>0.26001973962930419</v>
      </c>
      <c r="U32" s="26">
        <v>39714.800000000003</v>
      </c>
      <c r="V32" s="8">
        <f>Table1[[#This Row],[Meat and Poultry]]/Table1[[#This Row],[Total Value of Food Purchases]]</f>
        <v>1.2523049630043161E-2</v>
      </c>
      <c r="W32" s="26">
        <v>13440</v>
      </c>
      <c r="X32" s="7">
        <f>Table1[[#This Row],[Nuts, Seeds, and Legumes]]/Table1[[#This Row],[Total Value of Food Purchases]]</f>
        <v>4.2379613400490516E-3</v>
      </c>
      <c r="Y32" s="25"/>
      <c r="Z32" s="19"/>
      <c r="AA32" s="26">
        <v>2201695.85</v>
      </c>
      <c r="AB32" s="8">
        <f>Table1[[#This Row],[Produce]]/Table1[[#This Row],[Total Value of Food Purchases]]</f>
        <v>0.69424865289035986</v>
      </c>
      <c r="AC32" s="25"/>
      <c r="AD32" s="18"/>
      <c r="AE32" s="24">
        <v>3171336.15</v>
      </c>
    </row>
    <row r="33" spans="1:31" x14ac:dyDescent="0.25">
      <c r="A33" s="2" t="s">
        <v>26</v>
      </c>
      <c r="B33" s="27">
        <v>600000</v>
      </c>
      <c r="C33" s="28">
        <v>975849</v>
      </c>
      <c r="D33" s="24">
        <f>SUM(Table1[[#This Row],[LFPA Award Amount]:[LFPA Plus Award Amount]])</f>
        <v>1575849</v>
      </c>
      <c r="E33" s="3">
        <v>365571</v>
      </c>
      <c r="F33" s="3">
        <v>623642.37</v>
      </c>
      <c r="G33" s="4">
        <f>SUM(Table1[[#This Row],[LFPA Spending]:[LFPA Plus Spending]])</f>
        <v>989213.37</v>
      </c>
      <c r="H33" s="16">
        <v>124</v>
      </c>
      <c r="I33" s="5">
        <v>91</v>
      </c>
      <c r="J33" s="17">
        <f>Table1[[#This Row],[Number of Unique Underserved Producers]]/Table1[[#This Row],[Total Number of Unique Producers]]</f>
        <v>0.7338709677419355</v>
      </c>
      <c r="K33" s="26">
        <v>2200</v>
      </c>
      <c r="L33" s="7">
        <f>Table1[[#This Row],[Beverages]]/Table1[[#This Row],[Total Value of Food Purchases]]</f>
        <v>2.8197674619803701E-3</v>
      </c>
      <c r="M33" s="26">
        <v>21373.56</v>
      </c>
      <c r="N33" s="8">
        <f>(Table1[[#This Row],[Bread and Grains]]/Table1[[#This Row],[Total Value of Food Purchases]])</f>
        <v>2.7394758652129619E-2</v>
      </c>
      <c r="O33" s="26">
        <v>31224.14</v>
      </c>
      <c r="P33" s="8">
        <f>Table1[[#This Row],[Dairy and Milk]]/Table1[[#This Row],[Total Value of Food Purchases]]</f>
        <v>4.0020370000145342E-2</v>
      </c>
      <c r="Q33" s="26">
        <v>71742.45</v>
      </c>
      <c r="R33" s="8">
        <f>Table1[[#This Row],[Eggs]]/Table1[[#This Row],[Total Value of Food Purchases]]</f>
        <v>9.195319370579709E-2</v>
      </c>
      <c r="S33" s="25"/>
      <c r="T33" s="18"/>
      <c r="U33" s="26">
        <v>345254.23000000016</v>
      </c>
      <c r="V33" s="8">
        <f>Table1[[#This Row],[Meat and Poultry]]/Table1[[#This Row],[Total Value of Food Purchases]]</f>
        <v>0.44251665630231246</v>
      </c>
      <c r="W33" s="26">
        <v>6006.3</v>
      </c>
      <c r="X33" s="8">
        <f>Table1[[#This Row],[Nuts, Seeds, and Legumes]]/Table1[[#This Row],[Total Value of Food Purchases]]</f>
        <v>7.6983496849512261E-3</v>
      </c>
      <c r="Y33" s="25"/>
      <c r="Z33" s="19"/>
      <c r="AA33" s="26">
        <v>286577.5</v>
      </c>
      <c r="AB33" s="8">
        <f>Table1[[#This Row],[Produce]]/Table1[[#This Row],[Total Value of Food Purchases]]</f>
        <v>0.36730995901621799</v>
      </c>
      <c r="AC33" s="26">
        <v>15828</v>
      </c>
      <c r="AD33" s="8">
        <f>Table1[[#This Row],[Snacks and Condiments]]/Table1[[#This Row],[Total Value of Food Purchases]]</f>
        <v>2.0286945176466044E-2</v>
      </c>
      <c r="AE33" s="24">
        <v>780206.18</v>
      </c>
    </row>
    <row r="34" spans="1:31" x14ac:dyDescent="0.25">
      <c r="A34" s="2" t="s">
        <v>33</v>
      </c>
      <c r="B34" s="27">
        <v>7616350.5199999996</v>
      </c>
      <c r="C34" s="28">
        <v>11134110</v>
      </c>
      <c r="D34" s="24">
        <f>SUM(Table1[[#This Row],[LFPA Award Amount]:[LFPA Plus Award Amount]])</f>
        <v>18750460.52</v>
      </c>
      <c r="E34" s="3">
        <v>5294296.2000000011</v>
      </c>
      <c r="F34" s="3">
        <v>6861388.3300000001</v>
      </c>
      <c r="G34" s="4">
        <f>SUM(Table1[[#This Row],[LFPA Spending]:[LFPA Plus Spending]])</f>
        <v>12155684.530000001</v>
      </c>
      <c r="H34" s="16">
        <v>571</v>
      </c>
      <c r="I34" s="5">
        <v>361</v>
      </c>
      <c r="J34" s="17">
        <f>Table1[[#This Row],[Number of Unique Underserved Producers]]/Table1[[#This Row],[Total Number of Unique Producers]]</f>
        <v>0.63222416812609461</v>
      </c>
      <c r="K34" s="26">
        <v>9335</v>
      </c>
      <c r="L34" s="7">
        <f>Table1[[#This Row],[Beverages]]/Table1[[#This Row],[Total Value of Food Purchases]]</f>
        <v>1.4421172383290205E-3</v>
      </c>
      <c r="M34" s="26">
        <v>184867.77999999997</v>
      </c>
      <c r="N34" s="8">
        <f>(Table1[[#This Row],[Bread and Grains]]/Table1[[#This Row],[Total Value of Food Purchases]])</f>
        <v>2.8559294306332823E-2</v>
      </c>
      <c r="O34" s="26">
        <v>14508.44</v>
      </c>
      <c r="P34" s="7">
        <f>Table1[[#This Row],[Dairy and Milk]]/Table1[[#This Row],[Total Value of Food Purchases]]</f>
        <v>2.2413359855663947E-3</v>
      </c>
      <c r="Q34" s="26">
        <v>326062.77</v>
      </c>
      <c r="R34" s="8">
        <f>Table1[[#This Row],[Eggs]]/Table1[[#This Row],[Total Value of Food Purchases]]</f>
        <v>5.0371798756755293E-2</v>
      </c>
      <c r="S34" s="26">
        <v>223482.39</v>
      </c>
      <c r="T34" s="8">
        <f>Table1[[#This Row],[Fish and Seafood]]/Table1[[#This Row],[Total Value of Food Purchases]]</f>
        <v>3.4524671353183628E-2</v>
      </c>
      <c r="U34" s="26">
        <v>965890.66999999993</v>
      </c>
      <c r="V34" s="8">
        <f>Table1[[#This Row],[Meat and Poultry]]/Table1[[#This Row],[Total Value of Food Purchases]]</f>
        <v>0.14921559566664888</v>
      </c>
      <c r="W34" s="26">
        <v>8446</v>
      </c>
      <c r="X34" s="7">
        <f>Table1[[#This Row],[Nuts, Seeds, and Legumes]]/Table1[[#This Row],[Total Value of Food Purchases]]</f>
        <v>1.3047800958679065E-3</v>
      </c>
      <c r="Y34" s="25"/>
      <c r="Z34" s="19"/>
      <c r="AA34" s="26">
        <v>4689310.6100000022</v>
      </c>
      <c r="AB34" s="8">
        <f>Table1[[#This Row],[Produce]]/Table1[[#This Row],[Total Value of Food Purchases]]</f>
        <v>0.72442803069739459</v>
      </c>
      <c r="AC34" s="26">
        <v>51217.77</v>
      </c>
      <c r="AD34" s="8">
        <f>Table1[[#This Row],[Snacks and Condiments]]/Table1[[#This Row],[Total Value of Food Purchases]]</f>
        <v>7.9123758999219019E-3</v>
      </c>
      <c r="AE34" s="24">
        <v>6473121.4299999997</v>
      </c>
    </row>
    <row r="35" spans="1:31" x14ac:dyDescent="0.25">
      <c r="A35" s="2" t="s">
        <v>34</v>
      </c>
      <c r="B35" s="27">
        <v>420000</v>
      </c>
      <c r="C35" s="28">
        <v>678228</v>
      </c>
      <c r="D35" s="24">
        <f>SUM(Table1[[#This Row],[LFPA Award Amount]:[LFPA Plus Award Amount]])</f>
        <v>1098228</v>
      </c>
      <c r="E35" s="3">
        <v>418985.31999999995</v>
      </c>
      <c r="F35" s="3">
        <v>648641.71</v>
      </c>
      <c r="G35" s="4">
        <f>SUM(Table1[[#This Row],[LFPA Spending]:[LFPA Plus Spending]])</f>
        <v>1067627.0299999998</v>
      </c>
      <c r="H35" s="16">
        <v>29</v>
      </c>
      <c r="I35" s="5">
        <v>27</v>
      </c>
      <c r="J35" s="17">
        <f>Table1[[#This Row],[Number of Unique Underserved Producers]]/Table1[[#This Row],[Total Number of Unique Producers]]</f>
        <v>0.93103448275862066</v>
      </c>
      <c r="K35" s="25"/>
      <c r="L35" s="19"/>
      <c r="M35" s="26">
        <v>59700</v>
      </c>
      <c r="N35" s="8">
        <f>(Table1[[#This Row],[Bread and Grains]]/Table1[[#This Row],[Total Value of Food Purchases]])</f>
        <v>5.4694228844537965E-2</v>
      </c>
      <c r="O35" s="26">
        <v>42426.010000000009</v>
      </c>
      <c r="P35" s="8">
        <f>Table1[[#This Row],[Dairy and Milk]]/Table1[[#This Row],[Total Value of Food Purchases]]</f>
        <v>3.8868641539374485E-2</v>
      </c>
      <c r="Q35" s="25"/>
      <c r="R35" s="18"/>
      <c r="S35" s="25"/>
      <c r="T35" s="18"/>
      <c r="U35" s="26">
        <v>776766.59</v>
      </c>
      <c r="V35" s="8">
        <f>Table1[[#This Row],[Meat and Poultry]]/Table1[[#This Row],[Total Value of Food Purchases]]</f>
        <v>0.71163567223201663</v>
      </c>
      <c r="W35" s="26">
        <v>34728</v>
      </c>
      <c r="X35" s="8">
        <f>Table1[[#This Row],[Nuts, Seeds, and Legumes]]/Table1[[#This Row],[Total Value of Food Purchases]]</f>
        <v>3.1816100155998568E-2</v>
      </c>
      <c r="Y35" s="25"/>
      <c r="Z35" s="19"/>
      <c r="AA35" s="26">
        <v>177902.24000000005</v>
      </c>
      <c r="AB35" s="8">
        <f>Table1[[#This Row],[Produce]]/Table1[[#This Row],[Total Value of Food Purchases]]</f>
        <v>0.16298535722807234</v>
      </c>
      <c r="AC35" s="25"/>
      <c r="AD35" s="18"/>
      <c r="AE35" s="24">
        <v>1091522.8400000001</v>
      </c>
    </row>
    <row r="36" spans="1:31" x14ac:dyDescent="0.25">
      <c r="A36" s="2" t="s">
        <v>27</v>
      </c>
      <c r="B36" s="27">
        <v>1600000</v>
      </c>
      <c r="C36" s="28">
        <v>1536073</v>
      </c>
      <c r="D36" s="24">
        <f>SUM(Table1[[#This Row],[LFPA Award Amount]:[LFPA Plus Award Amount]])</f>
        <v>3136073</v>
      </c>
      <c r="E36" s="3">
        <v>173099.62</v>
      </c>
      <c r="F36" s="1" t="s">
        <v>58</v>
      </c>
      <c r="G36" s="4">
        <f>SUM(Table1[[#This Row],[LFPA Spending]:[LFPA Plus Spending]])</f>
        <v>173099.62</v>
      </c>
      <c r="H36" s="16">
        <v>56</v>
      </c>
      <c r="I36" s="5">
        <v>49</v>
      </c>
      <c r="J36" s="17">
        <f>Table1[[#This Row],[Number of Unique Underserved Producers]]/Table1[[#This Row],[Total Number of Unique Producers]]</f>
        <v>0.875</v>
      </c>
      <c r="K36" s="26">
        <v>915</v>
      </c>
      <c r="L36" s="7">
        <f>Table1[[#This Row],[Beverages]]/Table1[[#This Row],[Total Value of Food Purchases]]</f>
        <v>5.3389837480751212E-3</v>
      </c>
      <c r="M36" s="25"/>
      <c r="N36" s="8"/>
      <c r="O36" s="26">
        <v>487.76</v>
      </c>
      <c r="P36" s="7">
        <f>Table1[[#This Row],[Dairy and Milk]]/Table1[[#This Row],[Total Value of Food Purchases]]</f>
        <v>2.8460576097935749E-3</v>
      </c>
      <c r="Q36" s="26">
        <v>462</v>
      </c>
      <c r="R36" s="7">
        <f>Table1[[#This Row],[Eggs]]/Table1[[#This Row],[Total Value of Food Purchases]]</f>
        <v>2.6957491711592416E-3</v>
      </c>
      <c r="S36" s="25"/>
      <c r="T36" s="18"/>
      <c r="U36" s="26">
        <v>66415.23</v>
      </c>
      <c r="V36" s="8">
        <f>Table1[[#This Row],[Meat and Poultry]]/Table1[[#This Row],[Total Value of Food Purchases]]</f>
        <v>0.38752987278106144</v>
      </c>
      <c r="W36" s="26">
        <v>747.62</v>
      </c>
      <c r="X36" s="7">
        <f>Table1[[#This Row],[Nuts, Seeds, and Legumes]]/Table1[[#This Row],[Total Value of Food Purchases]]</f>
        <v>4.36232899424691E-3</v>
      </c>
      <c r="Y36" s="25"/>
      <c r="Z36" s="19"/>
      <c r="AA36" s="26">
        <v>97533.32</v>
      </c>
      <c r="AB36" s="8">
        <f>Table1[[#This Row],[Produce]]/Table1[[#This Row],[Total Value of Food Purchases]]</f>
        <v>0.56910252500088554</v>
      </c>
      <c r="AC36" s="26">
        <v>4820</v>
      </c>
      <c r="AD36" s="8">
        <f>Table1[[#This Row],[Snacks and Condiments]]/Table1[[#This Row],[Total Value of Food Purchases]]</f>
        <v>2.8124482694778234E-2</v>
      </c>
      <c r="AE36" s="24">
        <v>171380.93</v>
      </c>
    </row>
    <row r="37" spans="1:31" x14ac:dyDescent="0.25">
      <c r="A37" s="2" t="s">
        <v>29</v>
      </c>
      <c r="B37" s="27">
        <v>900000</v>
      </c>
      <c r="C37" s="28">
        <v>919000</v>
      </c>
      <c r="D37" s="24">
        <f>SUM(Table1[[#This Row],[LFPA Award Amount]:[LFPA Plus Award Amount]])</f>
        <v>1819000</v>
      </c>
      <c r="E37" s="3">
        <v>785218.19</v>
      </c>
      <c r="F37" s="3">
        <v>119773.31999999999</v>
      </c>
      <c r="G37" s="4">
        <f>SUM(Table1[[#This Row],[LFPA Spending]:[LFPA Plus Spending]])</f>
        <v>904991.50999999989</v>
      </c>
      <c r="H37" s="16">
        <v>231</v>
      </c>
      <c r="I37" s="5">
        <v>47</v>
      </c>
      <c r="J37" s="17">
        <f>Table1[[#This Row],[Number of Unique Underserved Producers]]/Table1[[#This Row],[Total Number of Unique Producers]]</f>
        <v>0.20346320346320346</v>
      </c>
      <c r="K37" s="26">
        <v>1252.8</v>
      </c>
      <c r="L37" s="7">
        <f>Table1[[#This Row],[Beverages]]/Table1[[#This Row],[Total Value of Food Purchases]]</f>
        <v>2.1737531864969534E-3</v>
      </c>
      <c r="M37" s="25"/>
      <c r="N37" s="8"/>
      <c r="O37" s="26">
        <v>190893.40000000011</v>
      </c>
      <c r="P37" s="8">
        <f>Table1[[#This Row],[Dairy and Milk]]/Table1[[#This Row],[Total Value of Food Purchases]]</f>
        <v>0.33122217156069422</v>
      </c>
      <c r="Q37" s="26">
        <v>12786.289999999997</v>
      </c>
      <c r="R37" s="8">
        <f>Table1[[#This Row],[Eggs]]/Table1[[#This Row],[Total Value of Food Purchases]]</f>
        <v>2.2185694948095566E-2</v>
      </c>
      <c r="S37" s="26">
        <v>1684.55</v>
      </c>
      <c r="T37" s="7">
        <f>Table1[[#This Row],[Fish and Seafood]]/Table1[[#This Row],[Total Value of Food Purchases]]</f>
        <v>2.9228894718338464E-3</v>
      </c>
      <c r="U37" s="26">
        <v>192927.08999999988</v>
      </c>
      <c r="V37" s="8">
        <f>Table1[[#This Row],[Meat and Poultry]]/Table1[[#This Row],[Total Value of Food Purchases]]</f>
        <v>0.33475085939422433</v>
      </c>
      <c r="W37" s="26">
        <v>2251.59</v>
      </c>
      <c r="X37" s="7">
        <f>Table1[[#This Row],[Nuts, Seeds, and Legumes]]/Table1[[#This Row],[Total Value of Food Purchases]]</f>
        <v>3.9067695858753795E-3</v>
      </c>
      <c r="Y37" s="25"/>
      <c r="Z37" s="19"/>
      <c r="AA37" s="26">
        <v>174534.66000000012</v>
      </c>
      <c r="AB37" s="8">
        <f>Table1[[#This Row],[Produce]]/Table1[[#This Row],[Total Value of Food Purchases]]</f>
        <v>0.30283786185277983</v>
      </c>
      <c r="AC37" s="25"/>
      <c r="AD37" s="18"/>
      <c r="AE37" s="24">
        <v>576330.38</v>
      </c>
    </row>
    <row r="38" spans="1:31" x14ac:dyDescent="0.25">
      <c r="A38" s="2" t="s">
        <v>30</v>
      </c>
      <c r="B38" s="27">
        <v>9700000</v>
      </c>
      <c r="C38" s="28">
        <v>9296617</v>
      </c>
      <c r="D38" s="24">
        <f>SUM(Table1[[#This Row],[LFPA Award Amount]:[LFPA Plus Award Amount]])</f>
        <v>18996617</v>
      </c>
      <c r="E38" s="3">
        <v>5185266.99</v>
      </c>
      <c r="F38" s="1" t="s">
        <v>58</v>
      </c>
      <c r="G38" s="4">
        <f>SUM(Table1[[#This Row],[LFPA Spending]:[LFPA Plus Spending]])</f>
        <v>5185266.99</v>
      </c>
      <c r="H38" s="16">
        <v>46</v>
      </c>
      <c r="I38" s="5">
        <v>32</v>
      </c>
      <c r="J38" s="17">
        <f>Table1[[#This Row],[Number of Unique Underserved Producers]]/Table1[[#This Row],[Total Number of Unique Producers]]</f>
        <v>0.69565217391304346</v>
      </c>
      <c r="K38" s="25"/>
      <c r="L38" s="19"/>
      <c r="M38" s="25"/>
      <c r="N38" s="8"/>
      <c r="O38" s="26">
        <v>262209.90000000002</v>
      </c>
      <c r="P38" s="8">
        <f>Table1[[#This Row],[Dairy and Milk]]/Table1[[#This Row],[Total Value of Food Purchases]]</f>
        <v>3.4830800538109441E-2</v>
      </c>
      <c r="Q38" s="26">
        <v>19953</v>
      </c>
      <c r="R38" s="7">
        <f>Table1[[#This Row],[Eggs]]/Table1[[#This Row],[Total Value of Food Purchases]]</f>
        <v>2.6504680530250674E-3</v>
      </c>
      <c r="S38" s="26">
        <v>877842</v>
      </c>
      <c r="T38" s="8">
        <f>Table1[[#This Row],[Fish and Seafood]]/Table1[[#This Row],[Total Value of Food Purchases]]</f>
        <v>0.1166086391321421</v>
      </c>
      <c r="U38" s="26">
        <v>1467588.18</v>
      </c>
      <c r="V38" s="8">
        <f>Table1[[#This Row],[Meat and Poultry]]/Table1[[#This Row],[Total Value of Food Purchases]]</f>
        <v>0.19494790688554112</v>
      </c>
      <c r="W38" s="25"/>
      <c r="X38" s="18"/>
      <c r="Y38" s="25"/>
      <c r="Z38" s="19"/>
      <c r="AA38" s="26">
        <v>4900511.24</v>
      </c>
      <c r="AB38" s="8">
        <f>Table1[[#This Row],[Produce]]/Table1[[#This Row],[Total Value of Food Purchases]]</f>
        <v>0.65096218539118222</v>
      </c>
      <c r="AC38" s="25"/>
      <c r="AD38" s="18"/>
      <c r="AE38" s="24">
        <v>7528104.3200000003</v>
      </c>
    </row>
    <row r="39" spans="1:31" x14ac:dyDescent="0.25">
      <c r="A39" s="2" t="s">
        <v>31</v>
      </c>
      <c r="B39" s="27">
        <v>3230354</v>
      </c>
      <c r="C39" s="28">
        <v>3072343</v>
      </c>
      <c r="D39" s="24">
        <f>SUM(Table1[[#This Row],[LFPA Award Amount]:[LFPA Plus Award Amount]])</f>
        <v>6302697</v>
      </c>
      <c r="E39" s="3">
        <v>967933.45</v>
      </c>
      <c r="F39" s="3">
        <v>2209012.0600000005</v>
      </c>
      <c r="G39" s="4">
        <f>SUM(Table1[[#This Row],[LFPA Spending]:[LFPA Plus Spending]])</f>
        <v>3176945.5100000007</v>
      </c>
      <c r="H39" s="16">
        <v>52</v>
      </c>
      <c r="I39" s="5">
        <v>33</v>
      </c>
      <c r="J39" s="17">
        <f>Table1[[#This Row],[Number of Unique Underserved Producers]]/Table1[[#This Row],[Total Number of Unique Producers]]</f>
        <v>0.63461538461538458</v>
      </c>
      <c r="K39" s="25"/>
      <c r="L39" s="19"/>
      <c r="M39" s="26">
        <v>31788.17</v>
      </c>
      <c r="N39" s="8">
        <f>(Table1[[#This Row],[Bread and Grains]]/Table1[[#This Row],[Total Value of Food Purchases]])</f>
        <v>1.1318854008550993E-2</v>
      </c>
      <c r="O39" s="25"/>
      <c r="P39" s="18"/>
      <c r="Q39" s="26">
        <v>275076</v>
      </c>
      <c r="R39" s="8">
        <f>Table1[[#This Row],[Eggs]]/Table1[[#This Row],[Total Value of Food Purchases]]</f>
        <v>9.7946660196424437E-2</v>
      </c>
      <c r="S39" s="25"/>
      <c r="T39" s="18"/>
      <c r="U39" s="26">
        <v>1215257.45</v>
      </c>
      <c r="V39" s="8">
        <f>Table1[[#This Row],[Meat and Poultry]]/Table1[[#This Row],[Total Value of Food Purchases]]</f>
        <v>0.43271826152162768</v>
      </c>
      <c r="W39" s="26">
        <v>50561.399999999987</v>
      </c>
      <c r="X39" s="8">
        <f>Table1[[#This Row],[Nuts, Seeds, and Legumes]]/Table1[[#This Row],[Total Value of Food Purchases]]</f>
        <v>1.8003461824570275E-2</v>
      </c>
      <c r="Y39" s="25"/>
      <c r="Z39" s="19"/>
      <c r="AA39" s="26">
        <v>1235743.5199999991</v>
      </c>
      <c r="AB39" s="8">
        <f>Table1[[#This Row],[Produce]]/Table1[[#This Row],[Total Value of Food Purchases]]</f>
        <v>0.44001276244882626</v>
      </c>
      <c r="AC39" s="25"/>
      <c r="AD39" s="18"/>
      <c r="AE39" s="24">
        <v>2808426.54</v>
      </c>
    </row>
    <row r="40" spans="1:31" x14ac:dyDescent="0.25">
      <c r="A40" s="2" t="s">
        <v>28</v>
      </c>
      <c r="B40" s="27">
        <v>4150909</v>
      </c>
      <c r="C40" s="28" t="s">
        <v>58</v>
      </c>
      <c r="D40" s="24">
        <f>SUM(Table1[[#This Row],[LFPA Award Amount]:[LFPA Plus Award Amount]])</f>
        <v>4150909</v>
      </c>
      <c r="E40" s="3">
        <v>3138025.2699999996</v>
      </c>
      <c r="F40" s="1" t="s">
        <v>58</v>
      </c>
      <c r="G40" s="4">
        <f>SUM(Table1[[#This Row],[LFPA Spending]:[LFPA Plus Spending]])</f>
        <v>3138025.2699999996</v>
      </c>
      <c r="H40" s="16">
        <v>37</v>
      </c>
      <c r="I40" s="5">
        <v>9</v>
      </c>
      <c r="J40" s="17">
        <f>Table1[[#This Row],[Number of Unique Underserved Producers]]/Table1[[#This Row],[Total Number of Unique Producers]]</f>
        <v>0.24324324324324326</v>
      </c>
      <c r="K40" s="25"/>
      <c r="L40" s="19"/>
      <c r="M40" s="25"/>
      <c r="N40" s="8"/>
      <c r="O40" s="26">
        <v>793642.96</v>
      </c>
      <c r="P40" s="8">
        <f>Table1[[#This Row],[Dairy and Milk]]/Table1[[#This Row],[Total Value of Food Purchases]]</f>
        <v>0.19996268942535458</v>
      </c>
      <c r="Q40" s="25"/>
      <c r="R40" s="18"/>
      <c r="S40" s="25"/>
      <c r="T40" s="18"/>
      <c r="U40" s="26">
        <v>1544131.37</v>
      </c>
      <c r="V40" s="8">
        <f>Table1[[#This Row],[Meat and Poultry]]/Table1[[#This Row],[Total Value of Food Purchases]]</f>
        <v>0.38905235368213603</v>
      </c>
      <c r="W40" s="25"/>
      <c r="X40" s="18"/>
      <c r="Y40" s="25"/>
      <c r="Z40" s="19"/>
      <c r="AA40" s="26">
        <v>1400224.5699999996</v>
      </c>
      <c r="AB40" s="8">
        <f>Table1[[#This Row],[Produce]]/Table1[[#This Row],[Total Value of Food Purchases]]</f>
        <v>0.35279424744933241</v>
      </c>
      <c r="AC40" s="26">
        <v>230956.32000000004</v>
      </c>
      <c r="AD40" s="8">
        <f>Table1[[#This Row],[Snacks and Condiments]]/Table1[[#This Row],[Total Value of Food Purchases]]</f>
        <v>5.8190709443176843E-2</v>
      </c>
      <c r="AE40" s="24">
        <v>3968955.22</v>
      </c>
    </row>
    <row r="41" spans="1:31" x14ac:dyDescent="0.25">
      <c r="A41" s="2" t="s">
        <v>32</v>
      </c>
      <c r="B41" s="27">
        <v>25885428</v>
      </c>
      <c r="C41" s="28">
        <v>23722891</v>
      </c>
      <c r="D41" s="24">
        <f>SUM(Table1[[#This Row],[LFPA Award Amount]:[LFPA Plus Award Amount]])</f>
        <v>49608319</v>
      </c>
      <c r="E41" s="3">
        <v>4428801.49</v>
      </c>
      <c r="F41" s="3">
        <v>2637750.96</v>
      </c>
      <c r="G41" s="4">
        <f>SUM(Table1[[#This Row],[LFPA Spending]:[LFPA Plus Spending]])</f>
        <v>7066552.4500000002</v>
      </c>
      <c r="H41" s="16">
        <v>201</v>
      </c>
      <c r="I41" s="5">
        <v>96</v>
      </c>
      <c r="J41" s="17">
        <f>Table1[[#This Row],[Number of Unique Underserved Producers]]/Table1[[#This Row],[Total Number of Unique Producers]]</f>
        <v>0.47761194029850745</v>
      </c>
      <c r="K41" s="26">
        <v>47993.759999999995</v>
      </c>
      <c r="L41" s="7">
        <f>Table1[[#This Row],[Beverages]]/Table1[[#This Row],[Total Value of Food Purchases]]</f>
        <v>2.1737269825204596E-2</v>
      </c>
      <c r="M41" s="26">
        <v>53073.04</v>
      </c>
      <c r="N41" s="8">
        <f>(Table1[[#This Row],[Bread and Grains]]/Table1[[#This Row],[Total Value of Food Purchases]])</f>
        <v>2.4037770554419507E-2</v>
      </c>
      <c r="O41" s="26">
        <v>308825.48</v>
      </c>
      <c r="P41" s="8">
        <f>Table1[[#This Row],[Dairy and Milk]]/Table1[[#This Row],[Total Value of Food Purchases]]</f>
        <v>0.13987282487678243</v>
      </c>
      <c r="Q41" s="26">
        <v>306576.26</v>
      </c>
      <c r="R41" s="8">
        <f>Table1[[#This Row],[Eggs]]/Table1[[#This Row],[Total Value of Food Purchases]]</f>
        <v>0.13885411115157636</v>
      </c>
      <c r="S41" s="25"/>
      <c r="T41" s="18"/>
      <c r="U41" s="26">
        <v>467662.66</v>
      </c>
      <c r="V41" s="8">
        <f>Table1[[#This Row],[Meat and Poultry]]/Table1[[#This Row],[Total Value of Food Purchases]]</f>
        <v>0.21181314878419438</v>
      </c>
      <c r="W41" s="26">
        <v>35591.660000000003</v>
      </c>
      <c r="X41" s="8">
        <f>Table1[[#This Row],[Nuts, Seeds, and Legumes]]/Table1[[#This Row],[Total Value of Food Purchases]]</f>
        <v>1.6120127219599829E-2</v>
      </c>
      <c r="Y41" s="26">
        <v>5490</v>
      </c>
      <c r="Z41" s="7">
        <f>Table1[[#This Row],[Prepared Meals and Entrées]]/Table1[[#This Row],[Total Value of Food Purchases]]</f>
        <v>2.4865234843107365E-3</v>
      </c>
      <c r="AA41" s="26">
        <v>940596.57000000216</v>
      </c>
      <c r="AB41" s="8">
        <f>Table1[[#This Row],[Produce]]/Table1[[#This Row],[Total Value of Food Purchases]]</f>
        <v>0.42601374509419543</v>
      </c>
      <c r="AC41" s="26">
        <v>42092.5</v>
      </c>
      <c r="AD41" s="8">
        <f>Table1[[#This Row],[Snacks and Condiments]]/Table1[[#This Row],[Total Value of Food Purchases]]</f>
        <v>1.9064479009717607E-2</v>
      </c>
      <c r="AE41" s="24">
        <v>2207901.9300000002</v>
      </c>
    </row>
    <row r="42" spans="1:31" x14ac:dyDescent="0.25">
      <c r="A42" s="2" t="s">
        <v>36</v>
      </c>
      <c r="B42" s="27">
        <v>13500000</v>
      </c>
      <c r="C42" s="28">
        <v>13068222</v>
      </c>
      <c r="D42" s="24">
        <f>SUM(Table1[[#This Row],[LFPA Award Amount]:[LFPA Plus Award Amount]])</f>
        <v>26568222</v>
      </c>
      <c r="E42" s="3">
        <v>11158563.530000001</v>
      </c>
      <c r="F42" s="3">
        <v>8757253.8499999996</v>
      </c>
      <c r="G42" s="4">
        <f>SUM(Table1[[#This Row],[LFPA Spending]:[LFPA Plus Spending]])</f>
        <v>19915817.380000003</v>
      </c>
      <c r="H42" s="16">
        <v>221</v>
      </c>
      <c r="I42" s="5">
        <v>143</v>
      </c>
      <c r="J42" s="17">
        <f>Table1[[#This Row],[Number of Unique Underserved Producers]]/Table1[[#This Row],[Total Number of Unique Producers]]</f>
        <v>0.6470588235294118</v>
      </c>
      <c r="K42" s="25"/>
      <c r="L42" s="19"/>
      <c r="M42" s="26">
        <v>316295.42783319985</v>
      </c>
      <c r="N42" s="8">
        <f>(Table1[[#This Row],[Bread and Grains]]/Table1[[#This Row],[Total Value of Food Purchases]])</f>
        <v>1.7242619307631026E-2</v>
      </c>
      <c r="O42" s="26">
        <v>1455961.2450717001</v>
      </c>
      <c r="P42" s="8">
        <f>Table1[[#This Row],[Dairy and Milk]]/Table1[[#This Row],[Total Value of Food Purchases]]</f>
        <v>7.937068723192181E-2</v>
      </c>
      <c r="Q42" s="26">
        <v>288122.74893700005</v>
      </c>
      <c r="R42" s="8">
        <f>Table1[[#This Row],[Eggs]]/Table1[[#This Row],[Total Value of Food Purchases]]</f>
        <v>1.5706805842317585E-2</v>
      </c>
      <c r="S42" s="26">
        <v>16500</v>
      </c>
      <c r="T42" s="7">
        <f>Table1[[#This Row],[Fish and Seafood]]/Table1[[#This Row],[Total Value of Food Purchases]]</f>
        <v>8.9948571348285895E-4</v>
      </c>
      <c r="U42" s="26">
        <v>4854315.55</v>
      </c>
      <c r="V42" s="8">
        <f>Table1[[#This Row],[Meat and Poultry]]/Table1[[#This Row],[Total Value of Food Purchases]]</f>
        <v>0.26462954460379923</v>
      </c>
      <c r="W42" s="26">
        <v>823180.48028909974</v>
      </c>
      <c r="X42" s="8">
        <f>Table1[[#This Row],[Nuts, Seeds, and Legumes]]/Table1[[#This Row],[Total Value of Food Purchases]]</f>
        <v>4.4875095856848693E-2</v>
      </c>
      <c r="Y42" s="26">
        <v>3456.5789999999997</v>
      </c>
      <c r="Z42" s="21">
        <f>Table1[[#This Row],[Prepared Meals and Entrées]]/Table1[[#This Row],[Total Value of Food Purchases]]</f>
        <v>1.8843293503181013E-4</v>
      </c>
      <c r="AA42" s="26">
        <v>9463365.4047262054</v>
      </c>
      <c r="AB42" s="8">
        <f>Table1[[#This Row],[Produce]]/Table1[[#This Row],[Total Value of Food Purchases]]</f>
        <v>0.51588860503146394</v>
      </c>
      <c r="AC42" s="26">
        <v>1122618.0926901007</v>
      </c>
      <c r="AD42" s="8">
        <f>Table1[[#This Row],[Snacks and Condiments]]/Table1[[#This Row],[Total Value of Food Purchases]]</f>
        <v>6.1198723398310395E-2</v>
      </c>
      <c r="AE42" s="24">
        <v>18343815.530000001</v>
      </c>
    </row>
    <row r="43" spans="1:31" x14ac:dyDescent="0.25">
      <c r="A43" s="2" t="s">
        <v>37</v>
      </c>
      <c r="B43" s="27">
        <v>2640000</v>
      </c>
      <c r="C43" s="28">
        <v>4223634</v>
      </c>
      <c r="D43" s="24">
        <f>SUM(Table1[[#This Row],[LFPA Award Amount]:[LFPA Plus Award Amount]])</f>
        <v>6863634</v>
      </c>
      <c r="E43" s="3">
        <v>2497446</v>
      </c>
      <c r="F43" s="3">
        <v>2354435</v>
      </c>
      <c r="G43" s="4">
        <f>SUM(Table1[[#This Row],[LFPA Spending]:[LFPA Plus Spending]])</f>
        <v>4851881</v>
      </c>
      <c r="H43" s="16">
        <v>45</v>
      </c>
      <c r="I43" s="5">
        <v>30</v>
      </c>
      <c r="J43" s="17">
        <f>Table1[[#This Row],[Number of Unique Underserved Producers]]/Table1[[#This Row],[Total Number of Unique Producers]]</f>
        <v>0.66666666666666663</v>
      </c>
      <c r="K43" s="25"/>
      <c r="L43" s="19"/>
      <c r="M43" s="25"/>
      <c r="N43" s="8"/>
      <c r="O43" s="25"/>
      <c r="P43" s="18"/>
      <c r="Q43" s="25"/>
      <c r="R43" s="18"/>
      <c r="S43" s="25"/>
      <c r="T43" s="18"/>
      <c r="U43" s="26">
        <v>1048230.7699999999</v>
      </c>
      <c r="V43" s="8">
        <f>Table1[[#This Row],[Meat and Poultry]]/Table1[[#This Row],[Total Value of Food Purchases]]</f>
        <v>0.23323591840206123</v>
      </c>
      <c r="W43" s="25"/>
      <c r="X43" s="18"/>
      <c r="Y43" s="25"/>
      <c r="Z43" s="19"/>
      <c r="AA43" s="26">
        <v>3381551.1499999962</v>
      </c>
      <c r="AB43" s="8">
        <f>Table1[[#This Row],[Produce]]/Table1[[#This Row],[Total Value of Food Purchases]]</f>
        <v>0.75240988021539901</v>
      </c>
      <c r="AC43" s="26">
        <v>64512</v>
      </c>
      <c r="AD43" s="8">
        <f>Table1[[#This Row],[Snacks and Condiments]]/Table1[[#This Row],[Total Value of Food Purchases]]</f>
        <v>1.4354201382538862E-2</v>
      </c>
      <c r="AE43" s="24">
        <v>4494293.92</v>
      </c>
    </row>
    <row r="44" spans="1:31" x14ac:dyDescent="0.25">
      <c r="A44" s="2" t="s">
        <v>38</v>
      </c>
      <c r="B44" s="27">
        <v>2640000</v>
      </c>
      <c r="C44" s="28">
        <v>4439283</v>
      </c>
      <c r="D44" s="24">
        <f>SUM(Table1[[#This Row],[LFPA Award Amount]:[LFPA Plus Award Amount]])</f>
        <v>7079283</v>
      </c>
      <c r="E44" s="3">
        <v>663515.29</v>
      </c>
      <c r="F44" s="3">
        <v>1248785.17</v>
      </c>
      <c r="G44" s="4">
        <f>SUM(Table1[[#This Row],[LFPA Spending]:[LFPA Plus Spending]])</f>
        <v>1912300.46</v>
      </c>
      <c r="H44" s="16">
        <v>406</v>
      </c>
      <c r="I44" s="5">
        <v>323</v>
      </c>
      <c r="J44" s="17">
        <f>Table1[[#This Row],[Number of Unique Underserved Producers]]/Table1[[#This Row],[Total Number of Unique Producers]]</f>
        <v>0.79556650246305416</v>
      </c>
      <c r="K44" s="26">
        <v>1695</v>
      </c>
      <c r="L44" s="21">
        <f>Table1[[#This Row],[Beverages]]/Table1[[#This Row],[Total Value of Food Purchases]]</f>
        <v>4.5138080904665354E-4</v>
      </c>
      <c r="M44" s="26">
        <v>32053.030000000006</v>
      </c>
      <c r="N44" s="8">
        <f>(Table1[[#This Row],[Bread and Grains]]/Table1[[#This Row],[Total Value of Food Purchases]])</f>
        <v>8.5357655538623352E-3</v>
      </c>
      <c r="O44" s="26">
        <v>2525.4</v>
      </c>
      <c r="P44" s="7">
        <f>Table1[[#This Row],[Dairy and Milk]]/Table1[[#This Row],[Total Value of Food Purchases]]</f>
        <v>6.7251746027517331E-4</v>
      </c>
      <c r="Q44" s="26">
        <v>15476.17</v>
      </c>
      <c r="R44" s="7">
        <f>Table1[[#This Row],[Eggs]]/Table1[[#This Row],[Total Value of Food Purchases]]</f>
        <v>4.1213251537130079E-3</v>
      </c>
      <c r="S44" s="26">
        <v>737218.41</v>
      </c>
      <c r="T44" s="8">
        <f>Table1[[#This Row],[Fish and Seafood]]/Table1[[#This Row],[Total Value of Food Purchases]]</f>
        <v>0.19632226687308998</v>
      </c>
      <c r="U44" s="26">
        <v>308151.84000000008</v>
      </c>
      <c r="V44" s="8">
        <f>Table1[[#This Row],[Meat and Poultry]]/Table1[[#This Row],[Total Value of Food Purchases]]</f>
        <v>8.2061254777825943E-2</v>
      </c>
      <c r="W44" s="26">
        <v>2945.8</v>
      </c>
      <c r="X44" s="7">
        <f>Table1[[#This Row],[Nuts, Seeds, and Legumes]]/Table1[[#This Row],[Total Value of Food Purchases]]</f>
        <v>7.8447055297323426E-4</v>
      </c>
      <c r="Y44" s="26">
        <v>3782</v>
      </c>
      <c r="Z44" s="7">
        <f>Table1[[#This Row],[Prepared Meals and Entrées]]/Table1[[#This Row],[Total Value of Food Purchases]]</f>
        <v>1.0071517521029166E-3</v>
      </c>
      <c r="AA44" s="26">
        <v>2625191.3899999973</v>
      </c>
      <c r="AB44" s="8">
        <f>Table1[[#This Row],[Produce]]/Table1[[#This Row],[Total Value of Food Purchases]]</f>
        <v>0.6990920433749308</v>
      </c>
      <c r="AC44" s="26">
        <v>26105.1</v>
      </c>
      <c r="AD44" s="8">
        <f>Table1[[#This Row],[Snacks and Condiments]]/Table1[[#This Row],[Total Value of Food Purchases]]</f>
        <v>6.9518236921792299E-3</v>
      </c>
      <c r="AE44" s="24">
        <v>3755144.14</v>
      </c>
    </row>
    <row r="45" spans="1:31" x14ac:dyDescent="0.25">
      <c r="A45" s="2" t="s">
        <v>39</v>
      </c>
      <c r="B45" s="27">
        <v>15200000</v>
      </c>
      <c r="C45" s="28">
        <v>14724610</v>
      </c>
      <c r="D45" s="24">
        <f>SUM(Table1[[#This Row],[LFPA Award Amount]:[LFPA Plus Award Amount]])</f>
        <v>29924610</v>
      </c>
      <c r="E45" s="3">
        <v>6080000</v>
      </c>
      <c r="F45" s="1" t="s">
        <v>58</v>
      </c>
      <c r="G45" s="4">
        <f>SUM(Table1[[#This Row],[LFPA Spending]:[LFPA Plus Spending]])</f>
        <v>6080000</v>
      </c>
      <c r="H45" s="16">
        <v>296</v>
      </c>
      <c r="I45" s="5">
        <v>73</v>
      </c>
      <c r="J45" s="17">
        <f>Table1[[#This Row],[Number of Unique Underserved Producers]]/Table1[[#This Row],[Total Number of Unique Producers]]</f>
        <v>0.24662162162162163</v>
      </c>
      <c r="K45" s="25"/>
      <c r="L45" s="19"/>
      <c r="M45" s="25"/>
      <c r="N45" s="8"/>
      <c r="O45" s="26">
        <v>4684821.674200003</v>
      </c>
      <c r="P45" s="8">
        <f>Table1[[#This Row],[Dairy and Milk]]/Table1[[#This Row],[Total Value of Food Purchases]]</f>
        <v>0.26404371751289368</v>
      </c>
      <c r="Q45" s="26">
        <v>3666748.6974999993</v>
      </c>
      <c r="R45" s="8">
        <f>Table1[[#This Row],[Eggs]]/Table1[[#This Row],[Total Value of Food Purchases]]</f>
        <v>0.20666356685578452</v>
      </c>
      <c r="S45" s="25"/>
      <c r="T45" s="18"/>
      <c r="U45" s="26">
        <v>3233764.2370000002</v>
      </c>
      <c r="V45" s="8">
        <f>Table1[[#This Row],[Meat and Poultry]]/Table1[[#This Row],[Total Value of Food Purchases]]</f>
        <v>0.18225990017934537</v>
      </c>
      <c r="W45" s="25"/>
      <c r="X45" s="18"/>
      <c r="Y45" s="25"/>
      <c r="Z45" s="19"/>
      <c r="AA45" s="26">
        <v>6024635.7505999999</v>
      </c>
      <c r="AB45" s="8">
        <f>Table1[[#This Row],[Produce]]/Table1[[#This Row],[Total Value of Food Purchases]]</f>
        <v>0.33955768882518922</v>
      </c>
      <c r="AC45" s="26">
        <v>132628.17000000001</v>
      </c>
      <c r="AD45" s="8">
        <f>Table1[[#This Row],[Snacks and Condiments]]/Table1[[#This Row],[Total Value of Food Purchases]]</f>
        <v>7.4751265873342172E-3</v>
      </c>
      <c r="AE45" s="24">
        <v>17742598.530000001</v>
      </c>
    </row>
    <row r="46" spans="1:31" x14ac:dyDescent="0.25">
      <c r="A46" s="2" t="s">
        <v>40</v>
      </c>
      <c r="B46" s="27">
        <v>9800000</v>
      </c>
      <c r="C46" s="28">
        <v>8463661</v>
      </c>
      <c r="D46" s="24">
        <f>SUM(Table1[[#This Row],[LFPA Award Amount]:[LFPA Plus Award Amount]])</f>
        <v>18263661</v>
      </c>
      <c r="E46" s="3">
        <v>2540546.4599999995</v>
      </c>
      <c r="F46" s="3">
        <v>3000000</v>
      </c>
      <c r="G46" s="4">
        <f>SUM(Table1[[#This Row],[LFPA Spending]:[LFPA Plus Spending]])</f>
        <v>5540546.459999999</v>
      </c>
      <c r="H46" s="16">
        <v>76</v>
      </c>
      <c r="I46" s="5">
        <v>76</v>
      </c>
      <c r="J46" s="17">
        <f>Table1[[#This Row],[Number of Unique Underserved Producers]]/Table1[[#This Row],[Total Number of Unique Producers]]</f>
        <v>1</v>
      </c>
      <c r="K46" s="25"/>
      <c r="L46" s="19"/>
      <c r="M46" s="25"/>
      <c r="N46" s="8"/>
      <c r="O46" s="25"/>
      <c r="P46" s="18"/>
      <c r="Q46" s="25"/>
      <c r="R46" s="18"/>
      <c r="S46" s="25"/>
      <c r="T46" s="18"/>
      <c r="U46" s="25"/>
      <c r="V46" s="18"/>
      <c r="W46" s="25"/>
      <c r="X46" s="18"/>
      <c r="Y46" s="25"/>
      <c r="Z46" s="19"/>
      <c r="AA46" s="26">
        <v>1958279.7500000007</v>
      </c>
      <c r="AB46" s="8">
        <f>Table1[[#This Row],[Produce]]/Table1[[#This Row],[Total Value of Food Purchases]]</f>
        <v>1.0000000000000004</v>
      </c>
      <c r="AC46" s="25"/>
      <c r="AD46" s="18"/>
      <c r="AE46" s="24">
        <v>1958279.75</v>
      </c>
    </row>
    <row r="47" spans="1:31" x14ac:dyDescent="0.25">
      <c r="A47" s="2" t="s">
        <v>41</v>
      </c>
      <c r="B47" s="27">
        <v>720000</v>
      </c>
      <c r="C47" s="28">
        <v>1074598</v>
      </c>
      <c r="D47" s="24">
        <f>SUM(Table1[[#This Row],[LFPA Award Amount]:[LFPA Plus Award Amount]])</f>
        <v>1794598</v>
      </c>
      <c r="E47" s="3">
        <v>705351.47</v>
      </c>
      <c r="F47" s="3">
        <v>665870.32999999996</v>
      </c>
      <c r="G47" s="4">
        <f>SUM(Table1[[#This Row],[LFPA Spending]:[LFPA Plus Spending]])</f>
        <v>1371221.7999999998</v>
      </c>
      <c r="H47" s="16">
        <v>134</v>
      </c>
      <c r="I47" s="5">
        <v>61</v>
      </c>
      <c r="J47" s="17">
        <f>Table1[[#This Row],[Number of Unique Underserved Producers]]/Table1[[#This Row],[Total Number of Unique Producers]]</f>
        <v>0.45522388059701491</v>
      </c>
      <c r="K47" s="25"/>
      <c r="L47" s="19"/>
      <c r="M47" s="26">
        <v>279.67039999999997</v>
      </c>
      <c r="N47" s="21">
        <f>(Table1[[#This Row],[Bread and Grains]]/Table1[[#This Row],[Total Value of Food Purchases]])</f>
        <v>2.845352876054807E-4</v>
      </c>
      <c r="O47" s="26">
        <v>40107.097600000008</v>
      </c>
      <c r="P47" s="8">
        <f>Table1[[#This Row],[Dairy and Milk]]/Table1[[#This Row],[Total Value of Food Purchases]]</f>
        <v>4.0804763573968103E-2</v>
      </c>
      <c r="Q47" s="26">
        <v>70025.212500000009</v>
      </c>
      <c r="R47" s="8">
        <f>Table1[[#This Row],[Eggs]]/Table1[[#This Row],[Total Value of Food Purchases]]</f>
        <v>7.1243306328887174E-2</v>
      </c>
      <c r="S47" s="26">
        <v>194249.51</v>
      </c>
      <c r="T47" s="8">
        <f>Table1[[#This Row],[Fish and Seafood]]/Table1[[#This Row],[Total Value of Food Purchases]]</f>
        <v>0.19762849481058314</v>
      </c>
      <c r="U47" s="26">
        <v>9917.1298999999999</v>
      </c>
      <c r="V47" s="8">
        <f>Table1[[#This Row],[Meat and Poultry]]/Table1[[#This Row],[Total Value of Food Purchases]]</f>
        <v>1.0089639119182483E-2</v>
      </c>
      <c r="W47" s="26">
        <v>535.20000000000005</v>
      </c>
      <c r="X47" s="7">
        <f>Table1[[#This Row],[Nuts, Seeds, and Legumes]]/Table1[[#This Row],[Total Value of Food Purchases]]</f>
        <v>5.4450984418248519E-4</v>
      </c>
      <c r="Y47" s="25"/>
      <c r="Z47" s="19"/>
      <c r="AA47" s="26">
        <v>665230.38240000024</v>
      </c>
      <c r="AB47" s="8">
        <f>Table1[[#This Row],[Produce]]/Table1[[#This Row],[Total Value of Food Purchases]]</f>
        <v>0.67680211484693409</v>
      </c>
      <c r="AC47" s="26">
        <v>2558.1375999999996</v>
      </c>
      <c r="AD47" s="7">
        <f>Table1[[#This Row],[Snacks and Condiments]]/Table1[[#This Row],[Total Value of Food Purchases]]</f>
        <v>2.6026365956153892E-3</v>
      </c>
      <c r="AE47" s="24">
        <v>982902.34</v>
      </c>
    </row>
    <row r="48" spans="1:31" x14ac:dyDescent="0.25">
      <c r="A48" s="2" t="s">
        <v>42</v>
      </c>
      <c r="B48" s="27">
        <v>6100000</v>
      </c>
      <c r="C48" s="28">
        <v>5554063</v>
      </c>
      <c r="D48" s="24">
        <f>SUM(Table1[[#This Row],[LFPA Award Amount]:[LFPA Plus Award Amount]])</f>
        <v>11654063</v>
      </c>
      <c r="E48" s="3">
        <v>4765516.8499999996</v>
      </c>
      <c r="F48" s="3">
        <v>1849456.02</v>
      </c>
      <c r="G48" s="4">
        <f>SUM(Table1[[#This Row],[LFPA Spending]:[LFPA Plus Spending]])</f>
        <v>6614972.8699999992</v>
      </c>
      <c r="H48" s="16">
        <v>441</v>
      </c>
      <c r="I48" s="5">
        <v>310</v>
      </c>
      <c r="J48" s="17">
        <f>Table1[[#This Row],[Number of Unique Underserved Producers]]/Table1[[#This Row],[Total Number of Unique Producers]]</f>
        <v>0.7029478458049887</v>
      </c>
      <c r="K48" s="26">
        <v>4592.8</v>
      </c>
      <c r="L48" s="7">
        <f>Table1[[#This Row],[Beverages]]/Table1[[#This Row],[Total Value of Food Purchases]]</f>
        <v>8.2240145939085517E-4</v>
      </c>
      <c r="M48" s="26">
        <v>138074.25</v>
      </c>
      <c r="N48" s="8">
        <f>(Table1[[#This Row],[Bread and Grains]]/Table1[[#This Row],[Total Value of Food Purchases]])</f>
        <v>2.4724016875173702E-2</v>
      </c>
      <c r="O48" s="26">
        <v>189242.37000000005</v>
      </c>
      <c r="P48" s="8">
        <f>Table1[[#This Row],[Dairy and Milk]]/Table1[[#This Row],[Total Value of Food Purchases]]</f>
        <v>3.3886344118312192E-2</v>
      </c>
      <c r="Q48" s="26">
        <v>128230.8477958</v>
      </c>
      <c r="R48" s="8">
        <f>Table1[[#This Row],[Eggs]]/Table1[[#This Row],[Total Value of Food Purchases]]</f>
        <v>2.2961425789538525E-2</v>
      </c>
      <c r="S48" s="25"/>
      <c r="T48" s="18"/>
      <c r="U48" s="26">
        <v>347065.92</v>
      </c>
      <c r="V48" s="8">
        <f>Table1[[#This Row],[Meat and Poultry]]/Table1[[#This Row],[Total Value of Food Purchases]]</f>
        <v>6.2146733825298242E-2</v>
      </c>
      <c r="W48" s="26">
        <v>7569.75</v>
      </c>
      <c r="X48" s="7">
        <f>Table1[[#This Row],[Nuts, Seeds, and Legumes]]/Table1[[#This Row],[Total Value of Food Purchases]]</f>
        <v>1.3554636490210603E-3</v>
      </c>
      <c r="Y48" s="26">
        <v>13406.36</v>
      </c>
      <c r="Z48" s="7">
        <f>Table1[[#This Row],[Prepared Meals and Entrées]]/Table1[[#This Row],[Total Value of Food Purchases]]</f>
        <v>2.4005857056956944E-3</v>
      </c>
      <c r="AA48" s="26">
        <v>4732258.7922062995</v>
      </c>
      <c r="AB48" s="8">
        <f>Table1[[#This Row],[Produce]]/Table1[[#This Row],[Total Value of Food Purchases]]</f>
        <v>0.84737339682234503</v>
      </c>
      <c r="AC48" s="26">
        <v>24179.35</v>
      </c>
      <c r="AD48" s="7">
        <f>Table1[[#This Row],[Snacks and Condiments]]/Table1[[#This Row],[Total Value of Food Purchases]]</f>
        <v>4.3296317556005643E-3</v>
      </c>
      <c r="AE48" s="24">
        <v>5584620.4400000004</v>
      </c>
    </row>
    <row r="49" spans="1:31" x14ac:dyDescent="0.25">
      <c r="A49" s="2" t="s">
        <v>43</v>
      </c>
      <c r="B49" s="27">
        <v>800000</v>
      </c>
      <c r="C49" s="28">
        <v>808211</v>
      </c>
      <c r="D49" s="24">
        <f>SUM(Table1[[#This Row],[LFPA Award Amount]:[LFPA Plus Award Amount]])</f>
        <v>1608211</v>
      </c>
      <c r="E49" s="3">
        <v>594962.59000000008</v>
      </c>
      <c r="F49" s="3">
        <v>290834.64</v>
      </c>
      <c r="G49" s="4">
        <f>SUM(Table1[[#This Row],[LFPA Spending]:[LFPA Plus Spending]])</f>
        <v>885797.2300000001</v>
      </c>
      <c r="H49" s="16">
        <v>66</v>
      </c>
      <c r="I49" s="5">
        <v>24</v>
      </c>
      <c r="J49" s="17">
        <f>Table1[[#This Row],[Number of Unique Underserved Producers]]/Table1[[#This Row],[Total Number of Unique Producers]]</f>
        <v>0.36363636363636365</v>
      </c>
      <c r="K49" s="25"/>
      <c r="L49" s="19"/>
      <c r="M49" s="26">
        <v>1600</v>
      </c>
      <c r="N49" s="7">
        <f>(Table1[[#This Row],[Bread and Grains]]/Table1[[#This Row],[Total Value of Food Purchases]])</f>
        <v>1.6344202698023347E-3</v>
      </c>
      <c r="O49" s="26">
        <v>297704.2</v>
      </c>
      <c r="P49" s="8">
        <f>Table1[[#This Row],[Dairy and Milk]]/Table1[[#This Row],[Total Value of Food Purchases]]</f>
        <v>0.30410861180330512</v>
      </c>
      <c r="Q49" s="26">
        <v>36015.75</v>
      </c>
      <c r="R49" s="8">
        <f>Table1[[#This Row],[Eggs]]/Table1[[#This Row],[Total Value of Food Purchases]]</f>
        <v>3.6790544895083398E-2</v>
      </c>
      <c r="S49" s="25"/>
      <c r="T49" s="18"/>
      <c r="U49" s="26">
        <v>340685.91000000003</v>
      </c>
      <c r="V49" s="8">
        <f>Table1[[#This Row],[Meat and Poultry]]/Table1[[#This Row],[Total Value of Food Purchases]]</f>
        <v>0.34801497308753371</v>
      </c>
      <c r="W49" s="25"/>
      <c r="X49" s="18"/>
      <c r="Y49" s="25"/>
      <c r="Z49" s="19"/>
      <c r="AA49" s="26">
        <v>292137.52000000008</v>
      </c>
      <c r="AB49" s="8">
        <f>Table1[[#This Row],[Produce]]/Table1[[#This Row],[Total Value of Food Purchases]]</f>
        <v>0.29842217766111567</v>
      </c>
      <c r="AC49" s="26">
        <v>10797</v>
      </c>
      <c r="AD49" s="8">
        <f>Table1[[#This Row],[Snacks and Condiments]]/Table1[[#This Row],[Total Value of Food Purchases]]</f>
        <v>1.1029272283159879E-2</v>
      </c>
      <c r="AE49" s="24">
        <v>978940.38</v>
      </c>
    </row>
    <row r="50" spans="1:31" x14ac:dyDescent="0.25">
      <c r="A50" s="2" t="s">
        <v>44</v>
      </c>
      <c r="B50" s="27">
        <v>8200000</v>
      </c>
      <c r="C50" s="28" t="s">
        <v>58</v>
      </c>
      <c r="D50" s="24">
        <f>SUM(Table1[[#This Row],[LFPA Award Amount]:[LFPA Plus Award Amount]])</f>
        <v>8200000</v>
      </c>
      <c r="E50" s="3">
        <v>8198488.7300000004</v>
      </c>
      <c r="F50" s="1" t="s">
        <v>58</v>
      </c>
      <c r="G50" s="4">
        <f>SUM(Table1[[#This Row],[LFPA Spending]:[LFPA Plus Spending]])</f>
        <v>8198488.7300000004</v>
      </c>
      <c r="H50" s="16">
        <v>247</v>
      </c>
      <c r="I50" s="5">
        <v>142</v>
      </c>
      <c r="J50" s="17">
        <f>Table1[[#This Row],[Number of Unique Underserved Producers]]/Table1[[#This Row],[Total Number of Unique Producers]]</f>
        <v>0.5748987854251012</v>
      </c>
      <c r="K50" s="26">
        <v>2436</v>
      </c>
      <c r="L50" s="21">
        <f>Table1[[#This Row],[Beverages]]/Table1[[#This Row],[Total Value of Food Purchases]]</f>
        <v>3.5701376417324491E-4</v>
      </c>
      <c r="M50" s="26">
        <v>81696</v>
      </c>
      <c r="N50" s="8">
        <f>(Table1[[#This Row],[Bread and Grains]]/Table1[[#This Row],[Total Value of Food Purchases]])</f>
        <v>1.1973151263504686E-2</v>
      </c>
      <c r="O50" s="26">
        <v>320362.5</v>
      </c>
      <c r="P50" s="8">
        <f>Table1[[#This Row],[Dairy and Milk]]/Table1[[#This Row],[Total Value of Food Purchases]]</f>
        <v>4.6951486873953688E-2</v>
      </c>
      <c r="Q50" s="26">
        <v>287614.39999999985</v>
      </c>
      <c r="R50" s="8">
        <f>Table1[[#This Row],[Eggs]]/Table1[[#This Row],[Total Value of Food Purchases]]</f>
        <v>4.2152011319552249E-2</v>
      </c>
      <c r="S50" s="25"/>
      <c r="T50" s="18"/>
      <c r="U50" s="26">
        <v>2948775.4300000006</v>
      </c>
      <c r="V50" s="8">
        <f>Table1[[#This Row],[Meat and Poultry]]/Table1[[#This Row],[Total Value of Food Purchases]]</f>
        <v>0.43216478487926074</v>
      </c>
      <c r="W50" s="26">
        <v>1485.4</v>
      </c>
      <c r="X50" s="7">
        <f>Table1[[#This Row],[Nuts, Seeds, and Legumes]]/Table1[[#This Row],[Total Value of Food Purchases]]</f>
        <v>2.1769632401598442E-4</v>
      </c>
      <c r="Y50" s="26">
        <v>11198</v>
      </c>
      <c r="Z50" s="7">
        <f>Table1[[#This Row],[Prepared Meals and Entrées]]/Table1[[#This Row],[Total Value of Food Purchases]]</f>
        <v>1.641149479151066E-3</v>
      </c>
      <c r="AA50" s="26">
        <v>3101026.3599999957</v>
      </c>
      <c r="AB50" s="8">
        <f>Table1[[#This Row],[Produce]]/Table1[[#This Row],[Total Value of Food Purchases]]</f>
        <v>0.45447828143844604</v>
      </c>
      <c r="AC50" s="26">
        <v>68672.25</v>
      </c>
      <c r="AD50" s="8">
        <f>Table1[[#This Row],[Snacks and Condiments]]/Table1[[#This Row],[Total Value of Food Purchases]]</f>
        <v>1.0064424657941757E-2</v>
      </c>
      <c r="AE50" s="24">
        <v>6823266.3399999999</v>
      </c>
    </row>
    <row r="51" spans="1:31" x14ac:dyDescent="0.25">
      <c r="A51" s="2" t="s">
        <v>45</v>
      </c>
      <c r="B51" s="27">
        <v>37800000</v>
      </c>
      <c r="C51" s="28">
        <v>35187575</v>
      </c>
      <c r="D51" s="24">
        <f>SUM(Table1[[#This Row],[LFPA Award Amount]:[LFPA Plus Award Amount]])</f>
        <v>72987575</v>
      </c>
      <c r="E51" s="3">
        <v>36337156.170000002</v>
      </c>
      <c r="F51" s="3">
        <v>18631465.079999998</v>
      </c>
      <c r="G51" s="4">
        <f>SUM(Table1[[#This Row],[LFPA Spending]:[LFPA Plus Spending]])</f>
        <v>54968621.25</v>
      </c>
      <c r="H51" s="16">
        <v>200</v>
      </c>
      <c r="I51" s="5">
        <v>186</v>
      </c>
      <c r="J51" s="17">
        <f>Table1[[#This Row],[Number of Unique Underserved Producers]]/Table1[[#This Row],[Total Number of Unique Producers]]</f>
        <v>0.93</v>
      </c>
      <c r="K51" s="26">
        <v>17520</v>
      </c>
      <c r="L51" s="21">
        <f>Table1[[#This Row],[Beverages]]/Table1[[#This Row],[Total Value of Food Purchases]]</f>
        <v>3.7789172054349492E-4</v>
      </c>
      <c r="M51" s="26">
        <v>4964335.1865526987</v>
      </c>
      <c r="N51" s="8">
        <f>(Table1[[#This Row],[Bread and Grains]]/Table1[[#This Row],[Total Value of Food Purchases]])</f>
        <v>0.10707655051375634</v>
      </c>
      <c r="O51" s="26">
        <v>954388.32000000018</v>
      </c>
      <c r="P51" s="8">
        <f>Table1[[#This Row],[Dairy and Milk]]/Table1[[#This Row],[Total Value of Food Purchases]]</f>
        <v>2.0585356410468929E-2</v>
      </c>
      <c r="Q51" s="26">
        <v>1966552</v>
      </c>
      <c r="R51" s="8">
        <f>Table1[[#This Row],[Eggs]]/Table1[[#This Row],[Total Value of Food Purchases]]</f>
        <v>4.2416878927982363E-2</v>
      </c>
      <c r="S51" s="25"/>
      <c r="T51" s="18"/>
      <c r="U51" s="26">
        <v>17840371.668259203</v>
      </c>
      <c r="V51" s="8">
        <f>Table1[[#This Row],[Meat and Poultry]]/Table1[[#This Row],[Total Value of Food Purchases]]</f>
        <v>0.38480186899850977</v>
      </c>
      <c r="W51" s="26">
        <v>4505324.1999999983</v>
      </c>
      <c r="X51" s="8">
        <f>Table1[[#This Row],[Nuts, Seeds, and Legumes]]/Table1[[#This Row],[Total Value of Food Purchases]]</f>
        <v>9.7176068124671472E-2</v>
      </c>
      <c r="Y51" s="26">
        <v>1059881.8900000001</v>
      </c>
      <c r="Z51" s="7">
        <f>Table1[[#This Row],[Prepared Meals and Entrées]]/Table1[[#This Row],[Total Value of Food Purchases]]</f>
        <v>2.2860764325627354E-2</v>
      </c>
      <c r="AA51" s="26">
        <v>14679694.263717083</v>
      </c>
      <c r="AB51" s="8">
        <f>Table1[[#This Row],[Produce]]/Table1[[#This Row],[Total Value of Food Purchases]]</f>
        <v>0.31662870561464163</v>
      </c>
      <c r="AC51" s="26">
        <v>374419.52</v>
      </c>
      <c r="AD51" s="8">
        <f>Table1[[#This Row],[Snacks and Condiments]]/Table1[[#This Row],[Total Value of Food Purchases]]</f>
        <v>8.0759153320701764E-3</v>
      </c>
      <c r="AE51" s="24">
        <v>46362487.049999997</v>
      </c>
    </row>
    <row r="52" spans="1:31" x14ac:dyDescent="0.25">
      <c r="A52" s="2" t="s">
        <v>46</v>
      </c>
      <c r="B52" s="27">
        <v>2200000</v>
      </c>
      <c r="C52" s="28">
        <v>500000</v>
      </c>
      <c r="D52" s="24">
        <f>SUM(Table1[[#This Row],[LFPA Award Amount]:[LFPA Plus Award Amount]])</f>
        <v>2700000</v>
      </c>
      <c r="E52" s="3">
        <v>1022518.5800000001</v>
      </c>
      <c r="F52" s="1" t="s">
        <v>58</v>
      </c>
      <c r="G52" s="4">
        <f>SUM(Table1[[#This Row],[LFPA Spending]:[LFPA Plus Spending]])</f>
        <v>1022518.5800000001</v>
      </c>
      <c r="H52" s="16">
        <v>50</v>
      </c>
      <c r="I52" s="5">
        <v>46</v>
      </c>
      <c r="J52" s="17">
        <f>Table1[[#This Row],[Number of Unique Underserved Producers]]/Table1[[#This Row],[Total Number of Unique Producers]]</f>
        <v>0.92</v>
      </c>
      <c r="K52" s="25"/>
      <c r="L52" s="19"/>
      <c r="M52" s="26">
        <v>20832</v>
      </c>
      <c r="N52" s="8">
        <f>(Table1[[#This Row],[Bread and Grains]]/Table1[[#This Row],[Total Value of Food Purchases]])</f>
        <v>1.6918955401667674E-2</v>
      </c>
      <c r="O52" s="26">
        <v>59042.5</v>
      </c>
      <c r="P52" s="8">
        <f>Table1[[#This Row],[Dairy and Milk]]/Table1[[#This Row],[Total Value of Food Purchases]]</f>
        <v>4.7952065298721369E-2</v>
      </c>
      <c r="Q52" s="26">
        <v>1050</v>
      </c>
      <c r="R52" s="7">
        <f>Table1[[#This Row],[Eggs]]/Table1[[#This Row],[Total Value of Food Purchases]]</f>
        <v>8.5276992951953997E-4</v>
      </c>
      <c r="S52" s="25"/>
      <c r="T52" s="18"/>
      <c r="U52" s="26">
        <v>385224.56</v>
      </c>
      <c r="V52" s="8">
        <f>Table1[[#This Row],[Meat and Poultry]]/Table1[[#This Row],[Total Value of Food Purchases]]</f>
        <v>0.3128646865527579</v>
      </c>
      <c r="W52" s="25"/>
      <c r="X52" s="18"/>
      <c r="Y52" s="25"/>
      <c r="Z52" s="19"/>
      <c r="AA52" s="26">
        <v>763692.62999999942</v>
      </c>
      <c r="AB52" s="8">
        <f>Table1[[#This Row],[Produce]]/Table1[[#This Row],[Total Value of Food Purchases]]</f>
        <v>0.62024200977113486</v>
      </c>
      <c r="AC52" s="26">
        <v>1440</v>
      </c>
      <c r="AD52" s="7">
        <f>Table1[[#This Row],[Snacks and Condiments]]/Table1[[#This Row],[Total Value of Food Purchases]]</f>
        <v>1.1695130461982263E-3</v>
      </c>
      <c r="AE52" s="24">
        <v>1231281.69</v>
      </c>
    </row>
    <row r="53" spans="1:31" x14ac:dyDescent="0.25">
      <c r="A53" s="2" t="s">
        <v>48</v>
      </c>
      <c r="B53" s="27">
        <v>6334055</v>
      </c>
      <c r="C53" s="28">
        <v>7248759</v>
      </c>
      <c r="D53" s="24">
        <f>SUM(Table1[[#This Row],[LFPA Award Amount]:[LFPA Plus Award Amount]])</f>
        <v>13582814</v>
      </c>
      <c r="E53" s="3">
        <v>5359005.67</v>
      </c>
      <c r="F53" s="1" t="s">
        <v>58</v>
      </c>
      <c r="G53" s="4">
        <f>SUM(Table1[[#This Row],[LFPA Spending]:[LFPA Plus Spending]])</f>
        <v>5359005.67</v>
      </c>
      <c r="H53" s="16">
        <v>183</v>
      </c>
      <c r="I53" s="5">
        <v>102</v>
      </c>
      <c r="J53" s="17">
        <f>Table1[[#This Row],[Number of Unique Underserved Producers]]/Table1[[#This Row],[Total Number of Unique Producers]]</f>
        <v>0.55737704918032782</v>
      </c>
      <c r="K53" s="26"/>
      <c r="L53" s="7"/>
      <c r="M53" s="26">
        <v>26627.350000000002</v>
      </c>
      <c r="N53" s="8">
        <f>(Table1[[#This Row],[Bread and Grains]]/Table1[[#This Row],[Total Value of Food Purchases]])</f>
        <v>5.8767673858126914E-3</v>
      </c>
      <c r="O53" s="26">
        <v>177975.44999999998</v>
      </c>
      <c r="P53" s="8">
        <f>Table1[[#This Row],[Dairy and Milk]]/Table1[[#This Row],[Total Value of Food Purchases]]</f>
        <v>3.9279925341250146E-2</v>
      </c>
      <c r="Q53" s="26">
        <v>27309.65</v>
      </c>
      <c r="R53" s="8">
        <f>Table1[[#This Row],[Eggs]]/Table1[[#This Row],[Total Value of Food Purchases]]</f>
        <v>6.0273538462505489E-3</v>
      </c>
      <c r="S53" s="26">
        <v>4542.4799999999996</v>
      </c>
      <c r="T53" s="7">
        <f>Table1[[#This Row],[Fish and Seafood]]/Table1[[#This Row],[Total Value of Food Purchases]]</f>
        <v>1.0025443130730783E-3</v>
      </c>
      <c r="U53" s="26">
        <v>805939.96000000031</v>
      </c>
      <c r="V53" s="8">
        <f>Table1[[#This Row],[Meat and Poultry]]/Table1[[#This Row],[Total Value of Food Purchases]]</f>
        <v>0.17787431613927734</v>
      </c>
      <c r="W53" s="26">
        <v>36602.44</v>
      </c>
      <c r="X53" s="8">
        <f>Table1[[#This Row],[Nuts, Seeds, and Legumes]]/Table1[[#This Row],[Total Value of Food Purchases]]</f>
        <v>8.0783114216460093E-3</v>
      </c>
      <c r="Y53" s="25"/>
      <c r="Z53" s="19"/>
      <c r="AA53" s="26">
        <v>3376769.9600000018</v>
      </c>
      <c r="AB53" s="8">
        <f>Table1[[#This Row],[Produce]]/Table1[[#This Row],[Total Value of Food Purchases]]</f>
        <v>0.74526723726995114</v>
      </c>
      <c r="AC53" s="26">
        <v>75184.549999999988</v>
      </c>
      <c r="AD53" s="8">
        <f>Table1[[#This Row],[Snacks and Condiments]]/Table1[[#This Row],[Total Value of Food Purchases]]</f>
        <v>1.6593544282739493E-2</v>
      </c>
      <c r="AE53" s="24">
        <v>4530951.84</v>
      </c>
    </row>
    <row r="54" spans="1:31" x14ac:dyDescent="0.25">
      <c r="A54" s="2" t="s">
        <v>47</v>
      </c>
      <c r="B54" s="27">
        <v>500000</v>
      </c>
      <c r="C54" s="28">
        <v>517953</v>
      </c>
      <c r="D54" s="24">
        <f>SUM(Table1[[#This Row],[LFPA Award Amount]:[LFPA Plus Award Amount]])</f>
        <v>1017953</v>
      </c>
      <c r="E54" s="3">
        <v>484025.11</v>
      </c>
      <c r="F54" s="3">
        <v>269558</v>
      </c>
      <c r="G54" s="4">
        <f>SUM(Table1[[#This Row],[LFPA Spending]:[LFPA Plus Spending]])</f>
        <v>753583.11</v>
      </c>
      <c r="H54" s="16">
        <v>193</v>
      </c>
      <c r="I54" s="5">
        <v>124</v>
      </c>
      <c r="J54" s="17">
        <f>Table1[[#This Row],[Number of Unique Underserved Producers]]/Table1[[#This Row],[Total Number of Unique Producers]]</f>
        <v>0.6424870466321243</v>
      </c>
      <c r="K54" s="26">
        <v>2329.86</v>
      </c>
      <c r="L54" s="7">
        <f>Table1[[#This Row],[Beverages]]/Table1[[#This Row],[Total Value of Food Purchases]]</f>
        <v>2.3193210977048733E-3</v>
      </c>
      <c r="M54" s="26">
        <v>2601.8000000000002</v>
      </c>
      <c r="N54" s="7">
        <f>(Table1[[#This Row],[Bread and Grains]]/Table1[[#This Row],[Total Value of Food Purchases]])</f>
        <v>2.5900310027248586E-3</v>
      </c>
      <c r="O54" s="26">
        <v>25001.249999999996</v>
      </c>
      <c r="P54" s="8">
        <f>Table1[[#This Row],[Dairy and Milk]]/Table1[[#This Row],[Total Value of Food Purchases]]</f>
        <v>2.4888159200121017E-2</v>
      </c>
      <c r="Q54" s="26">
        <v>21541.96</v>
      </c>
      <c r="R54" s="8">
        <f>Table1[[#This Row],[Eggs]]/Table1[[#This Row],[Total Value of Food Purchases]]</f>
        <v>2.1444516972656927E-2</v>
      </c>
      <c r="S54" s="25"/>
      <c r="T54" s="18"/>
      <c r="U54" s="26">
        <v>178287.46999999991</v>
      </c>
      <c r="V54" s="8">
        <f>Table1[[#This Row],[Meat and Poultry]]/Table1[[#This Row],[Total Value of Food Purchases]]</f>
        <v>0.17748100341970094</v>
      </c>
      <c r="W54" s="26">
        <v>11652.02</v>
      </c>
      <c r="X54" s="8">
        <f>Table1[[#This Row],[Nuts, Seeds, and Legumes]]/Table1[[#This Row],[Total Value of Food Purchases]]</f>
        <v>1.1599313184860523E-2</v>
      </c>
      <c r="Y54" s="26">
        <v>8875.4</v>
      </c>
      <c r="Z54" s="7">
        <f>Table1[[#This Row],[Prepared Meals and Entrées]]/Table1[[#This Row],[Total Value of Food Purchases]]</f>
        <v>8.8352529639419662E-3</v>
      </c>
      <c r="AA54" s="26">
        <v>751068.69000000041</v>
      </c>
      <c r="AB54" s="8">
        <f>Table1[[#This Row],[Produce]]/Table1[[#This Row],[Total Value of Food Purchases]]</f>
        <v>0.74767130151277839</v>
      </c>
      <c r="AC54" s="26">
        <v>3185.51</v>
      </c>
      <c r="AD54" s="8">
        <f>Table1[[#This Row],[Snacks and Condiments]]/Table1[[#This Row],[Total Value of Food Purchases]]</f>
        <v>3.171100645510825E-3</v>
      </c>
      <c r="AE54" s="24">
        <v>1004543.96</v>
      </c>
    </row>
    <row r="55" spans="1:31" x14ac:dyDescent="0.25">
      <c r="A55" s="2" t="s">
        <v>49</v>
      </c>
      <c r="B55" s="27">
        <v>4320000</v>
      </c>
      <c r="C55" s="28">
        <v>7486813</v>
      </c>
      <c r="D55" s="24">
        <f>SUM(Table1[[#This Row],[LFPA Award Amount]:[LFPA Plus Award Amount]])</f>
        <v>11806813</v>
      </c>
      <c r="E55" s="3">
        <v>3041849.7899999996</v>
      </c>
      <c r="F55" s="1" t="s">
        <v>58</v>
      </c>
      <c r="G55" s="4">
        <f>SUM(Table1[[#This Row],[LFPA Spending]:[LFPA Plus Spending]])</f>
        <v>3041849.7899999996</v>
      </c>
      <c r="H55" s="16">
        <v>323</v>
      </c>
      <c r="I55" s="5">
        <v>211</v>
      </c>
      <c r="J55" s="17">
        <f>Table1[[#This Row],[Number of Unique Underserved Producers]]/Table1[[#This Row],[Total Number of Unique Producers]]</f>
        <v>0.65325077399380804</v>
      </c>
      <c r="K55" s="26"/>
      <c r="L55" s="7"/>
      <c r="M55" s="26">
        <v>35560.73000000001</v>
      </c>
      <c r="N55" s="8">
        <f>(Table1[[#This Row],[Bread and Grains]]/Table1[[#This Row],[Total Value of Food Purchases]])</f>
        <v>8.7355451589144241E-3</v>
      </c>
      <c r="O55" s="26">
        <v>192204.51</v>
      </c>
      <c r="P55" s="8">
        <f>Table1[[#This Row],[Dairy and Milk]]/Table1[[#This Row],[Total Value of Food Purchases]]</f>
        <v>4.7215318044708826E-2</v>
      </c>
      <c r="Q55" s="26">
        <v>27367.14</v>
      </c>
      <c r="R55" s="8">
        <f>Table1[[#This Row],[Eggs]]/Table1[[#This Row],[Total Value of Food Purchases]]</f>
        <v>6.7227778321854812E-3</v>
      </c>
      <c r="S55" s="26">
        <v>362396.20999999985</v>
      </c>
      <c r="T55" s="8">
        <f>Table1[[#This Row],[Fish and Seafood]]/Table1[[#This Row],[Total Value of Food Purchases]]</f>
        <v>8.9023157226368319E-2</v>
      </c>
      <c r="U55" s="26">
        <v>1038658.1499999998</v>
      </c>
      <c r="V55" s="8">
        <f>Table1[[#This Row],[Meat and Poultry]]/Table1[[#This Row],[Total Value of Food Purchases]]</f>
        <v>0.25514788852758385</v>
      </c>
      <c r="W55" s="26">
        <v>32261.91</v>
      </c>
      <c r="X55" s="8">
        <f>Table1[[#This Row],[Nuts, Seeds, and Legumes]]/Table1[[#This Row],[Total Value of Food Purchases]]</f>
        <v>7.9251852174528695E-3</v>
      </c>
      <c r="Y55" s="26">
        <v>1088.98</v>
      </c>
      <c r="Z55" s="21">
        <f>Table1[[#This Row],[Prepared Meals and Entrées]]/Table1[[#This Row],[Total Value of Food Purchases]]</f>
        <v>2.6750952433076113E-4</v>
      </c>
      <c r="AA55" s="26">
        <v>2347328.7000000011</v>
      </c>
      <c r="AB55" s="8">
        <f>Table1[[#This Row],[Produce]]/Table1[[#This Row],[Total Value of Food Purchases]]</f>
        <v>0.57662471669355186</v>
      </c>
      <c r="AC55" s="26">
        <v>33942</v>
      </c>
      <c r="AD55" s="8">
        <f>Table1[[#This Row],[Snacks and Condiments]]/Table1[[#This Row],[Total Value of Food Purchases]]</f>
        <v>8.3379017749037575E-3</v>
      </c>
      <c r="AE55" s="24">
        <v>4070808.33</v>
      </c>
    </row>
    <row r="56" spans="1:31" x14ac:dyDescent="0.25">
      <c r="A56" s="2" t="s">
        <v>51</v>
      </c>
      <c r="B56" s="27">
        <v>2940000</v>
      </c>
      <c r="C56" s="28">
        <v>5189903</v>
      </c>
      <c r="D56" s="24">
        <f>SUM(Table1[[#This Row],[LFPA Award Amount]:[LFPA Plus Award Amount]])</f>
        <v>8129903</v>
      </c>
      <c r="E56" s="3">
        <v>1383558.9700000002</v>
      </c>
      <c r="F56" s="3">
        <v>2667731.69</v>
      </c>
      <c r="G56" s="4">
        <f>SUM(Table1[[#This Row],[LFPA Spending]:[LFPA Plus Spending]])</f>
        <v>4051290.66</v>
      </c>
      <c r="H56" s="16">
        <v>304</v>
      </c>
      <c r="I56" s="5">
        <v>238</v>
      </c>
      <c r="J56" s="17">
        <f>Table1[[#This Row],[Number of Unique Underserved Producers]]/Table1[[#This Row],[Total Number of Unique Producers]]</f>
        <v>0.78289473684210531</v>
      </c>
      <c r="K56" s="26">
        <v>19651.2</v>
      </c>
      <c r="L56" s="7">
        <f>Table1[[#This Row],[Beverages]]/Table1[[#This Row],[Total Value of Food Purchases]]</f>
        <v>5.7120911760812389E-3</v>
      </c>
      <c r="M56" s="26">
        <v>62980</v>
      </c>
      <c r="N56" s="8">
        <f>(Table1[[#This Row],[Bread and Grains]]/Table1[[#This Row],[Total Value of Food Purchases]])</f>
        <v>1.8306642966821184E-2</v>
      </c>
      <c r="O56" s="26">
        <v>27392.799999999999</v>
      </c>
      <c r="P56" s="8">
        <f>Table1[[#This Row],[Dairy and Milk]]/Table1[[#This Row],[Total Value of Food Purchases]]</f>
        <v>7.9623723318758225E-3</v>
      </c>
      <c r="Q56" s="26">
        <v>29013.95</v>
      </c>
      <c r="R56" s="8">
        <f>Table1[[#This Row],[Eggs]]/Table1[[#This Row],[Total Value of Food Purchases]]</f>
        <v>8.4335983440330491E-3</v>
      </c>
      <c r="S56" s="26">
        <v>27787.5</v>
      </c>
      <c r="T56" s="8">
        <f>Table1[[#This Row],[Fish and Seafood]]/Table1[[#This Row],[Total Value of Food Purchases]]</f>
        <v>8.0771013248736676E-3</v>
      </c>
      <c r="U56" s="26">
        <v>894432.80000000028</v>
      </c>
      <c r="V56" s="8">
        <f>Table1[[#This Row],[Meat and Poultry]]/Table1[[#This Row],[Total Value of Food Purchases]]</f>
        <v>0.25998828084176218</v>
      </c>
      <c r="W56" s="26">
        <v>8585.2000000000007</v>
      </c>
      <c r="X56" s="7">
        <f>Table1[[#This Row],[Nuts, Seeds, and Legumes]]/Table1[[#This Row],[Total Value of Food Purchases]]</f>
        <v>2.4954936678112613E-3</v>
      </c>
      <c r="Y56" s="25"/>
      <c r="Z56" s="19"/>
      <c r="AA56" s="26">
        <v>2241138.3200000003</v>
      </c>
      <c r="AB56" s="8">
        <f>Table1[[#This Row],[Produce]]/Table1[[#This Row],[Total Value of Food Purchases]]</f>
        <v>0.65144044241825094</v>
      </c>
      <c r="AC56" s="26">
        <v>129299.45</v>
      </c>
      <c r="AD56" s="8">
        <f>Table1[[#This Row],[Snacks and Condiments]]/Table1[[#This Row],[Total Value of Food Purchases]]</f>
        <v>3.7583976928490741E-2</v>
      </c>
      <c r="AE56" s="24">
        <v>3440281.22</v>
      </c>
    </row>
    <row r="57" spans="1:31" x14ac:dyDescent="0.25">
      <c r="A57" s="2" t="s">
        <v>50</v>
      </c>
      <c r="B57" s="27">
        <v>2400000</v>
      </c>
      <c r="C57" s="28">
        <v>2161141</v>
      </c>
      <c r="D57" s="24">
        <f>SUM(Table1[[#This Row],[LFPA Award Amount]:[LFPA Plus Award Amount]])</f>
        <v>4561141</v>
      </c>
      <c r="E57" s="3">
        <v>910493.44</v>
      </c>
      <c r="F57" s="3">
        <v>749155.05999999994</v>
      </c>
      <c r="G57" s="4">
        <f>SUM(Table1[[#This Row],[LFPA Spending]:[LFPA Plus Spending]])</f>
        <v>1659648.5</v>
      </c>
      <c r="H57" s="16">
        <v>61</v>
      </c>
      <c r="I57" s="5">
        <v>55</v>
      </c>
      <c r="J57" s="17">
        <f>Table1[[#This Row],[Number of Unique Underserved Producers]]/Table1[[#This Row],[Total Number of Unique Producers]]</f>
        <v>0.90163934426229508</v>
      </c>
      <c r="K57" s="26"/>
      <c r="L57" s="7"/>
      <c r="M57" s="26">
        <v>43622.889999999985</v>
      </c>
      <c r="N57" s="8">
        <f>(Table1[[#This Row],[Bread and Grains]]/Table1[[#This Row],[Total Value of Food Purchases]])</f>
        <v>1.6307717349966028E-2</v>
      </c>
      <c r="O57" s="26">
        <v>85561.930000000008</v>
      </c>
      <c r="P57" s="8">
        <f>Table1[[#This Row],[Dairy and Milk]]/Table1[[#This Row],[Total Value of Food Purchases]]</f>
        <v>3.1985954400489729E-2</v>
      </c>
      <c r="Q57" s="26">
        <v>88282.19</v>
      </c>
      <c r="R57" s="8">
        <f>Table1[[#This Row],[Eggs]]/Table1[[#This Row],[Total Value of Food Purchases]]</f>
        <v>3.3002879945734857E-2</v>
      </c>
      <c r="S57" s="25"/>
      <c r="T57" s="18"/>
      <c r="U57" s="26">
        <v>213746.31999999998</v>
      </c>
      <c r="V57" s="8">
        <f>Table1[[#This Row],[Meat and Poultry]]/Table1[[#This Row],[Total Value of Food Purchases]]</f>
        <v>7.9905631450722117E-2</v>
      </c>
      <c r="W57" s="25"/>
      <c r="X57" s="18"/>
      <c r="Y57" s="25"/>
      <c r="Z57" s="19"/>
      <c r="AA57" s="26">
        <v>2237296.1</v>
      </c>
      <c r="AB57" s="8">
        <f>Table1[[#This Row],[Produce]]/Table1[[#This Row],[Total Value of Food Purchases]]</f>
        <v>0.8363772420163208</v>
      </c>
      <c r="AC57" s="26">
        <v>6475</v>
      </c>
      <c r="AD57" s="7">
        <f>Table1[[#This Row],[Snacks and Condiments]]/Table1[[#This Row],[Total Value of Food Purchases]]</f>
        <v>2.420574836766433E-3</v>
      </c>
      <c r="AE57" s="24">
        <v>2674984.4300000002</v>
      </c>
    </row>
    <row r="58" spans="1:31" x14ac:dyDescent="0.25">
      <c r="A58" s="41" t="s">
        <v>52</v>
      </c>
      <c r="B58" s="42" t="s">
        <v>58</v>
      </c>
      <c r="C58" s="28">
        <v>551231</v>
      </c>
      <c r="D58" s="43">
        <f>SUM(Table1[[#This Row],[LFPA Award Amount]:[LFPA Plus Award Amount]])</f>
        <v>551231</v>
      </c>
      <c r="E58" s="3" t="s">
        <v>58</v>
      </c>
      <c r="F58" s="3">
        <v>222877.12</v>
      </c>
      <c r="G58" s="44">
        <f>SUM(Table1[[#This Row],[LFPA Spending]:[LFPA Plus Spending]])</f>
        <v>222877.12</v>
      </c>
      <c r="H58" s="32">
        <v>9</v>
      </c>
      <c r="I58" s="33">
        <v>9</v>
      </c>
      <c r="J58" s="34">
        <f>Table1[[#This Row],[Number of Unique Underserved Producers]]/Table1[[#This Row],[Total Number of Unique Producers]]</f>
        <v>1</v>
      </c>
      <c r="K58" s="25"/>
      <c r="L58" s="19"/>
      <c r="M58" s="26">
        <v>12621.69</v>
      </c>
      <c r="N58" s="8">
        <f>(Table1[[#This Row],[Bread and Grains]]/Table1[[#This Row],[Total Value of Food Purchases]])</f>
        <v>3.6664169944431592E-2</v>
      </c>
      <c r="O58" s="25"/>
      <c r="P58" s="18"/>
      <c r="Q58" s="25"/>
      <c r="R58" s="18"/>
      <c r="S58" s="25"/>
      <c r="T58" s="18"/>
      <c r="U58" s="26">
        <v>249650.38</v>
      </c>
      <c r="V58" s="8">
        <f>Table1[[#This Row],[Meat and Poultry]]/Table1[[#This Row],[Total Value of Food Purchases]]</f>
        <v>0.72519796944877635</v>
      </c>
      <c r="W58" s="25"/>
      <c r="X58" s="22"/>
      <c r="Y58" s="25"/>
      <c r="Z58" s="19"/>
      <c r="AA58" s="26">
        <v>77794.280000000013</v>
      </c>
      <c r="AB58" s="8">
        <f>Table1[[#This Row],[Produce]]/Table1[[#This Row],[Total Value of Food Purchases]]</f>
        <v>0.22598104553547871</v>
      </c>
      <c r="AC58" s="26">
        <v>4185</v>
      </c>
      <c r="AD58" s="8">
        <f>Table1[[#This Row],[Snacks and Condiments]]/Table1[[#This Row],[Total Value of Food Purchases]]</f>
        <v>1.2156815071313446E-2</v>
      </c>
      <c r="AE58" s="43">
        <v>344251.35</v>
      </c>
    </row>
    <row r="59" spans="1:31" ht="15.75" thickBot="1" x14ac:dyDescent="0.3">
      <c r="A59" s="45" t="s">
        <v>59</v>
      </c>
      <c r="B59" s="46">
        <f>SUM(B5:B58)</f>
        <v>360898828.51999998</v>
      </c>
      <c r="C59" s="47">
        <f t="shared" ref="C59:G59" si="0">SUM(C5:C58)</f>
        <v>349021246</v>
      </c>
      <c r="D59" s="48">
        <f t="shared" si="0"/>
        <v>709920074.51999998</v>
      </c>
      <c r="E59" s="49">
        <f t="shared" si="0"/>
        <v>194559354.59000003</v>
      </c>
      <c r="F59" s="49">
        <f t="shared" si="0"/>
        <v>105636673.05</v>
      </c>
      <c r="G59" s="50">
        <f t="shared" si="0"/>
        <v>300196027.6400001</v>
      </c>
      <c r="H59" s="51">
        <f>SUM(H5:H58)</f>
        <v>9616</v>
      </c>
      <c r="I59" s="52">
        <f>SUM(I5:I58)</f>
        <v>6273</v>
      </c>
      <c r="J59" s="53">
        <f>Table1[[#This Row],[Number of Unique Underserved Producers]]/Table1[[#This Row],[Total Number of Unique Producers]]</f>
        <v>0.65235024958402665</v>
      </c>
      <c r="K59" s="54">
        <f>SUM(K5:K58)</f>
        <v>160900.725814</v>
      </c>
      <c r="L59" s="55">
        <f>Table1[[#This Row],[Beverages]]/Table1[[#This Row],[Total Value of Food Purchases]]</f>
        <v>5.840471105481959E-4</v>
      </c>
      <c r="M59" s="54">
        <f>SUM(M5:M58)</f>
        <v>7508545.7442858983</v>
      </c>
      <c r="N59" s="56">
        <f>Table1[[#This Row],[Bread and Grains]]/Table1[[#This Row],[Total Value of Food Purchases]]</f>
        <v>2.7254969946117931E-2</v>
      </c>
      <c r="O59" s="54">
        <f>SUM(O5:O58)</f>
        <v>15189248.534071701</v>
      </c>
      <c r="P59" s="56">
        <f>Table1[[#This Row],[Dairy and Milk]]/Table1[[#This Row],[Total Value of Food Purchases]]</f>
        <v>5.5134845867495202E-2</v>
      </c>
      <c r="Q59" s="54">
        <f>SUM(Q5:Q58)</f>
        <v>11944438.262132801</v>
      </c>
      <c r="R59" s="56">
        <f>Table1[[#This Row],[Eggs]]/Table1[[#This Row],[Total Value of Food Purchases]]</f>
        <v>4.3356638814571365E-2</v>
      </c>
      <c r="S59" s="54">
        <f>SUM(S5:S58)</f>
        <v>6538958.5599999996</v>
      </c>
      <c r="T59" s="56">
        <f>Table1[[#This Row],[Fish and Seafood]]/Table1[[#This Row],[Total Value of Food Purchases]]</f>
        <v>2.3735504197645418E-2</v>
      </c>
      <c r="U59" s="54">
        <f>SUM(U5:U58)</f>
        <v>69021545.118559197</v>
      </c>
      <c r="V59" s="56">
        <f>Table1[[#This Row],[Meat and Poultry]]/Table1[[#This Row],[Total Value of Food Purchases]]</f>
        <v>0.25053854659839508</v>
      </c>
      <c r="W59" s="54">
        <f>SUM(W5:W58)</f>
        <v>6838700.5902890991</v>
      </c>
      <c r="X59" s="56">
        <f>Table1[[#This Row],[Nuts, Seeds, and Legumes]]/Table1[[#This Row],[Total Value of Food Purchases]]</f>
        <v>2.4823525807333931E-2</v>
      </c>
      <c r="Y59" s="54">
        <f>SUM(Y5:Y58)</f>
        <v>1372263.8090000001</v>
      </c>
      <c r="Z59" s="55">
        <f>Table1[[#This Row],[Prepared Meals and Entrées]]/Table1[[#This Row],[Total Value of Food Purchases]]</f>
        <v>4.9811255263248521E-3</v>
      </c>
      <c r="AA59" s="54">
        <f>SUM(AA5:AA58)</f>
        <v>153196041.21493122</v>
      </c>
      <c r="AB59" s="56">
        <f>Table1[[#This Row],[Produce]]/Table1[[#This Row],[Total Value of Food Purchases]]</f>
        <v>0.55608018401628478</v>
      </c>
      <c r="AC59" s="54">
        <f>SUM(AC5:AC58)</f>
        <v>3722075.2302901004</v>
      </c>
      <c r="AD59" s="56">
        <f>Table1[[#This Row],[Snacks and Condiments]]/Table1[[#This Row],[Total Value of Food Purchases]]</f>
        <v>1.3510612040413775E-2</v>
      </c>
      <c r="AE59" s="57">
        <f>SUM(AE5:AE58)</f>
        <v>275492717.81</v>
      </c>
    </row>
  </sheetData>
  <mergeCells count="3">
    <mergeCell ref="B3:D3"/>
    <mergeCell ref="H3:J3"/>
    <mergeCell ref="K3:AE3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Hills, Elizabeth - MRP-AMS</dc:creator>
  <cp:lastModifiedBy>Fong, Sarah - MRP-AMS</cp:lastModifiedBy>
  <dcterms:created xsi:type="dcterms:W3CDTF">2015-06-05T18:17:20Z</dcterms:created>
  <dcterms:modified xsi:type="dcterms:W3CDTF">2025-01-07T13:38:22Z</dcterms:modified>
</cp:coreProperties>
</file>